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3"/>
  </bookViews>
  <sheets>
    <sheet name="Ke hoạch Tuyên sinh" sheetId="1" r:id="rId1"/>
    <sheet name="Số liệu tổng" sheetId="4" r:id="rId2"/>
    <sheet name="7 nghe trong diem" sheetId="5" r:id="rId3"/>
    <sheet name="Sheet1" sheetId="6" r:id="rId4"/>
  </sheets>
  <definedNames>
    <definedName name="_Toc19260699" localSheetId="3">Sheet1!$A$1</definedName>
    <definedName name="_Toc19260700" localSheetId="3">Sheet1!$A$8</definedName>
  </definedNames>
  <calcPr calcId="144525"/>
</workbook>
</file>

<file path=xl/calcChain.xml><?xml version="1.0" encoding="utf-8"?>
<calcChain xmlns="http://schemas.openxmlformats.org/spreadsheetml/2006/main">
  <c r="C102" i="6" l="1"/>
  <c r="D102" i="6" s="1"/>
  <c r="E102" i="6" s="1"/>
  <c r="F102" i="6" s="1"/>
  <c r="G102" i="6" s="1"/>
  <c r="H102" i="6" s="1"/>
  <c r="F101" i="6"/>
  <c r="C101" i="6"/>
  <c r="C95" i="6"/>
  <c r="C94" i="6"/>
  <c r="D94" i="6" s="1"/>
  <c r="D101" i="6"/>
  <c r="C96" i="6"/>
  <c r="D95" i="6"/>
  <c r="E95" i="6" s="1"/>
  <c r="F95" i="6" s="1"/>
  <c r="G95" i="6" s="1"/>
  <c r="C87" i="6"/>
  <c r="C86" i="6"/>
  <c r="D96" i="6" l="1"/>
  <c r="E94" i="6"/>
  <c r="E101" i="6"/>
  <c r="D103" i="6"/>
  <c r="C103" i="6"/>
  <c r="D87" i="6"/>
  <c r="E87" i="6" s="1"/>
  <c r="F87" i="6" s="1"/>
  <c r="G87" i="6" s="1"/>
  <c r="H87" i="6" s="1"/>
  <c r="D86" i="6"/>
  <c r="C80" i="6"/>
  <c r="D80" i="6" s="1"/>
  <c r="E80" i="6" s="1"/>
  <c r="F80" i="6" s="1"/>
  <c r="G80" i="6" s="1"/>
  <c r="C79" i="6"/>
  <c r="C81" i="6"/>
  <c r="D79" i="6"/>
  <c r="C71" i="6"/>
  <c r="C65" i="6"/>
  <c r="C64" i="6"/>
  <c r="D72" i="6"/>
  <c r="E72" i="6" s="1"/>
  <c r="F72" i="6" s="1"/>
  <c r="G72" i="6" s="1"/>
  <c r="H72" i="6" s="1"/>
  <c r="D71" i="6"/>
  <c r="E71" i="6" s="1"/>
  <c r="C73" i="6"/>
  <c r="D65" i="6"/>
  <c r="E65" i="6" s="1"/>
  <c r="F65" i="6" s="1"/>
  <c r="G65" i="6" s="1"/>
  <c r="C66" i="6"/>
  <c r="C56" i="6"/>
  <c r="D56" i="6" s="1"/>
  <c r="D57" i="6"/>
  <c r="C11" i="6"/>
  <c r="H128" i="5"/>
  <c r="F128" i="5"/>
  <c r="E128" i="5"/>
  <c r="D128" i="5"/>
  <c r="C128" i="5"/>
  <c r="G127" i="5"/>
  <c r="I127" i="5" s="1"/>
  <c r="G126" i="5"/>
  <c r="H110" i="5"/>
  <c r="F110" i="5"/>
  <c r="E110" i="5"/>
  <c r="D110" i="5"/>
  <c r="C110" i="5"/>
  <c r="G109" i="5"/>
  <c r="I109" i="5" s="1"/>
  <c r="G108" i="5"/>
  <c r="I108" i="5" s="1"/>
  <c r="H92" i="5"/>
  <c r="F92" i="5"/>
  <c r="E92" i="5"/>
  <c r="D92" i="5"/>
  <c r="C92" i="5"/>
  <c r="G91" i="5"/>
  <c r="I91" i="5" s="1"/>
  <c r="G90" i="5"/>
  <c r="G92" i="5" s="1"/>
  <c r="H73" i="5"/>
  <c r="I73" i="5" s="1"/>
  <c r="G73" i="5"/>
  <c r="F73" i="5"/>
  <c r="E73" i="5"/>
  <c r="D73" i="5"/>
  <c r="C73" i="5"/>
  <c r="I71" i="5"/>
  <c r="H55" i="5"/>
  <c r="F55" i="5"/>
  <c r="E55" i="5"/>
  <c r="D55" i="5"/>
  <c r="C55" i="5"/>
  <c r="G54" i="5"/>
  <c r="I54" i="5" s="1"/>
  <c r="G53" i="5"/>
  <c r="I53" i="5" s="1"/>
  <c r="H37" i="5"/>
  <c r="F37" i="5"/>
  <c r="E37" i="5"/>
  <c r="D37" i="5"/>
  <c r="C37" i="5"/>
  <c r="G36" i="5"/>
  <c r="I36" i="5" s="1"/>
  <c r="G35" i="5"/>
  <c r="I35" i="5" s="1"/>
  <c r="H16" i="5"/>
  <c r="F16" i="5"/>
  <c r="E16" i="5"/>
  <c r="D16" i="5"/>
  <c r="C16" i="5"/>
  <c r="G15" i="5"/>
  <c r="I15" i="5" s="1"/>
  <c r="G14" i="5"/>
  <c r="I14" i="5" s="1"/>
  <c r="G42" i="4"/>
  <c r="D42" i="4"/>
  <c r="F40" i="4"/>
  <c r="C40" i="4"/>
  <c r="F39" i="4"/>
  <c r="C39" i="4"/>
  <c r="F38" i="4"/>
  <c r="C38" i="4"/>
  <c r="F37" i="4"/>
  <c r="C37" i="4"/>
  <c r="F36" i="4"/>
  <c r="C36" i="4"/>
  <c r="F35" i="4"/>
  <c r="F42" i="4" s="1"/>
  <c r="C35" i="4"/>
  <c r="C42" i="4" s="1"/>
  <c r="E103" i="6" l="1"/>
  <c r="E96" i="6"/>
  <c r="F94" i="6"/>
  <c r="C88" i="6"/>
  <c r="D81" i="6"/>
  <c r="D88" i="6"/>
  <c r="E86" i="6"/>
  <c r="E79" i="6"/>
  <c r="F71" i="6"/>
  <c r="E73" i="6"/>
  <c r="D73" i="6"/>
  <c r="D64" i="6"/>
  <c r="G128" i="5"/>
  <c r="I128" i="5" s="1"/>
  <c r="G37" i="5"/>
  <c r="I37" i="5"/>
  <c r="I126" i="5"/>
  <c r="G110" i="5"/>
  <c r="I110" i="5" s="1"/>
  <c r="I92" i="5"/>
  <c r="I90" i="5"/>
  <c r="G55" i="5"/>
  <c r="I55" i="5" s="1"/>
  <c r="G16" i="5"/>
  <c r="I16" i="5" s="1"/>
  <c r="F103" i="6" l="1"/>
  <c r="G101" i="6"/>
  <c r="F96" i="6"/>
  <c r="G94" i="6"/>
  <c r="G96" i="6" s="1"/>
  <c r="E81" i="6"/>
  <c r="F79" i="6"/>
  <c r="E88" i="6"/>
  <c r="F86" i="6"/>
  <c r="G71" i="6"/>
  <c r="F73" i="6"/>
  <c r="D66" i="6"/>
  <c r="E64" i="6"/>
  <c r="C50" i="6"/>
  <c r="C49" i="6"/>
  <c r="D49" i="6" s="1"/>
  <c r="E57" i="6"/>
  <c r="C58" i="6"/>
  <c r="C51" i="6"/>
  <c r="D50" i="6"/>
  <c r="E50" i="6" s="1"/>
  <c r="F50" i="6" s="1"/>
  <c r="G50" i="6" s="1"/>
  <c r="C42" i="6"/>
  <c r="G103" i="6" l="1"/>
  <c r="H101" i="6"/>
  <c r="H103" i="6" s="1"/>
  <c r="F81" i="6"/>
  <c r="G79" i="6"/>
  <c r="G81" i="6" s="1"/>
  <c r="F88" i="6"/>
  <c r="G86" i="6"/>
  <c r="G73" i="6"/>
  <c r="H71" i="6"/>
  <c r="H73" i="6" s="1"/>
  <c r="F64" i="6"/>
  <c r="E66" i="6"/>
  <c r="F57" i="6"/>
  <c r="G57" i="6" s="1"/>
  <c r="H57" i="6" s="1"/>
  <c r="D51" i="6"/>
  <c r="E49" i="6"/>
  <c r="D42" i="6"/>
  <c r="E42" i="6" s="1"/>
  <c r="F42" i="6" s="1"/>
  <c r="G42" i="6" s="1"/>
  <c r="H42" i="6" s="1"/>
  <c r="C41" i="6"/>
  <c r="C35" i="6"/>
  <c r="C36" i="6" s="1"/>
  <c r="C34" i="6"/>
  <c r="D41" i="6"/>
  <c r="D35" i="6"/>
  <c r="E35" i="6" s="1"/>
  <c r="F35" i="6" s="1"/>
  <c r="G35" i="6" s="1"/>
  <c r="F26" i="6"/>
  <c r="G26" i="6"/>
  <c r="H26" i="6" s="1"/>
  <c r="C26" i="6"/>
  <c r="E19" i="6"/>
  <c r="F19" i="6"/>
  <c r="G19" i="6" s="1"/>
  <c r="F12" i="6"/>
  <c r="G12" i="6" s="1"/>
  <c r="H12" i="6" s="1"/>
  <c r="E12" i="6"/>
  <c r="G5" i="6"/>
  <c r="F5" i="6"/>
  <c r="E5" i="6"/>
  <c r="D5" i="6"/>
  <c r="E4" i="6"/>
  <c r="F4" i="6"/>
  <c r="G4" i="6" s="1"/>
  <c r="H14" i="1"/>
  <c r="H15" i="1"/>
  <c r="H16" i="1"/>
  <c r="H17" i="1"/>
  <c r="H18" i="1"/>
  <c r="H19" i="1"/>
  <c r="G14" i="1"/>
  <c r="G15" i="1"/>
  <c r="G16" i="1"/>
  <c r="G17" i="1"/>
  <c r="G18" i="1"/>
  <c r="G19" i="1"/>
  <c r="F14" i="1"/>
  <c r="F15" i="1"/>
  <c r="F16" i="1"/>
  <c r="F17" i="1"/>
  <c r="F18" i="1"/>
  <c r="F19" i="1"/>
  <c r="E14" i="1"/>
  <c r="E15" i="1"/>
  <c r="E16" i="1"/>
  <c r="E17" i="1"/>
  <c r="E18" i="1"/>
  <c r="E19" i="1"/>
  <c r="H6" i="1"/>
  <c r="H7" i="1"/>
  <c r="H8" i="1"/>
  <c r="H9" i="1"/>
  <c r="H10" i="1"/>
  <c r="G6" i="1"/>
  <c r="G7" i="1"/>
  <c r="G8" i="1"/>
  <c r="G9" i="1"/>
  <c r="G10" i="1"/>
  <c r="F6" i="1"/>
  <c r="F7" i="1"/>
  <c r="F8" i="1"/>
  <c r="F9" i="1"/>
  <c r="F10" i="1"/>
  <c r="E6" i="1"/>
  <c r="E7" i="1"/>
  <c r="E8" i="1"/>
  <c r="E9" i="1"/>
  <c r="E10" i="1"/>
  <c r="E11" i="1"/>
  <c r="F11" i="1" s="1"/>
  <c r="G11" i="1" s="1"/>
  <c r="H11" i="1" s="1"/>
  <c r="D14" i="1"/>
  <c r="D15" i="1"/>
  <c r="D16" i="1"/>
  <c r="D17" i="1"/>
  <c r="D18" i="1"/>
  <c r="D19" i="1"/>
  <c r="D13" i="1"/>
  <c r="E13" i="1" s="1"/>
  <c r="F13" i="1" s="1"/>
  <c r="G13" i="1" s="1"/>
  <c r="H13" i="1" s="1"/>
  <c r="D6" i="1"/>
  <c r="D7" i="1"/>
  <c r="D8" i="1"/>
  <c r="D9" i="1"/>
  <c r="D10" i="1"/>
  <c r="D11" i="1"/>
  <c r="D5" i="1"/>
  <c r="E5" i="1" s="1"/>
  <c r="F5" i="1" s="1"/>
  <c r="G5" i="1" s="1"/>
  <c r="H5" i="1" s="1"/>
  <c r="H86" i="6" l="1"/>
  <c r="H88" i="6" s="1"/>
  <c r="G88" i="6"/>
  <c r="F66" i="6"/>
  <c r="G64" i="6"/>
  <c r="G66" i="6" s="1"/>
  <c r="E51" i="6"/>
  <c r="F49" i="6"/>
  <c r="E56" i="6"/>
  <c r="D58" i="6"/>
  <c r="D43" i="6"/>
  <c r="E41" i="6"/>
  <c r="D34" i="6"/>
  <c r="C43" i="6"/>
  <c r="F56" i="6" l="1"/>
  <c r="E58" i="6"/>
  <c r="G49" i="6"/>
  <c r="G51" i="6" s="1"/>
  <c r="F51" i="6"/>
  <c r="E34" i="6"/>
  <c r="D36" i="6"/>
  <c r="F41" i="6"/>
  <c r="E43" i="6"/>
  <c r="G56" i="6" l="1"/>
  <c r="F58" i="6"/>
  <c r="F43" i="6"/>
  <c r="G41" i="6"/>
  <c r="E36" i="6"/>
  <c r="F34" i="6"/>
  <c r="G58" i="6" l="1"/>
  <c r="H56" i="6"/>
  <c r="H58" i="6" s="1"/>
  <c r="G34" i="6"/>
  <c r="G36" i="6" s="1"/>
  <c r="F36" i="6"/>
  <c r="H41" i="6"/>
  <c r="H43" i="6" s="1"/>
  <c r="G43" i="6"/>
  <c r="C19" i="6" l="1"/>
  <c r="D26" i="6"/>
  <c r="E20" i="6"/>
  <c r="F20" i="6" s="1"/>
  <c r="G20" i="6" s="1"/>
  <c r="D19" i="6"/>
  <c r="C21" i="6"/>
  <c r="E11" i="6"/>
  <c r="E13" i="6" s="1"/>
  <c r="C12" i="6"/>
  <c r="D12" i="6"/>
  <c r="D11" i="6"/>
  <c r="D13" i="6" s="1"/>
  <c r="C5" i="6"/>
  <c r="C4" i="6"/>
  <c r="C6" i="6" s="1"/>
  <c r="F11" i="6" l="1"/>
  <c r="G11" i="6" s="1"/>
  <c r="H11" i="6" s="1"/>
  <c r="F13" i="6"/>
  <c r="E21" i="6"/>
  <c r="D28" i="6"/>
  <c r="E26" i="6"/>
  <c r="D21" i="6"/>
  <c r="C28" i="6"/>
  <c r="H13" i="6"/>
  <c r="D4" i="6"/>
  <c r="C13" i="6"/>
  <c r="G13" i="6" l="1"/>
  <c r="E28" i="6"/>
  <c r="G21" i="6"/>
  <c r="F21" i="6"/>
  <c r="D6" i="6"/>
  <c r="C121" i="5"/>
  <c r="C103" i="5"/>
  <c r="C85" i="5"/>
  <c r="C66" i="5"/>
  <c r="C48" i="5"/>
  <c r="C30" i="5"/>
  <c r="C9" i="5"/>
  <c r="C21" i="4"/>
  <c r="C12" i="4"/>
  <c r="C22" i="4" s="1"/>
  <c r="F28" i="6" l="1"/>
  <c r="E6" i="6"/>
  <c r="H28" i="6" l="1"/>
  <c r="G28" i="6"/>
  <c r="G6" i="6"/>
  <c r="F6" i="6"/>
</calcChain>
</file>

<file path=xl/sharedStrings.xml><?xml version="1.0" encoding="utf-8"?>
<sst xmlns="http://schemas.openxmlformats.org/spreadsheetml/2006/main" count="488" uniqueCount="103">
  <si>
    <t>TT</t>
  </si>
  <si>
    <t>Bậc đào tạo</t>
  </si>
  <si>
    <t>Số lượng học sinh sinh viên</t>
  </si>
  <si>
    <t>I.</t>
  </si>
  <si>
    <t>Công nghệ ô tô</t>
  </si>
  <si>
    <t>Điện công nghiệp</t>
  </si>
  <si>
    <t>Cơ điện tử</t>
  </si>
  <si>
    <t>Công nghệ kỹ thuật Điện - Điện tử</t>
  </si>
  <si>
    <t>Quản trị mạng máy tính</t>
  </si>
  <si>
    <t>Công nghệ kỹ thuật Cơ khí</t>
  </si>
  <si>
    <t>II.</t>
  </si>
  <si>
    <t>Kế hoạch tuyển sinh các nghề trọng điểm giai đoạn 2020-2025</t>
  </si>
  <si>
    <t>Công nghệ chế tạo máy</t>
  </si>
  <si>
    <r>
      <t>Trung cấp (</t>
    </r>
    <r>
      <rPr>
        <b/>
        <sz val="14"/>
        <color rgb="FFFF0000"/>
        <rFont val="Times New Roman"/>
        <family val="1"/>
      </rPr>
      <t xml:space="preserve">…. </t>
    </r>
    <r>
      <rPr>
        <b/>
        <sz val="14"/>
        <color rgb="FF000000"/>
        <rFont val="Times New Roman"/>
        <family val="1"/>
      </rPr>
      <t>năm)</t>
    </r>
  </si>
  <si>
    <r>
      <t>Cao đẳng (</t>
    </r>
    <r>
      <rPr>
        <b/>
        <sz val="14"/>
        <color rgb="FFFF0000"/>
        <rFont val="Times New Roman"/>
        <family val="1"/>
      </rPr>
      <t xml:space="preserve">….. </t>
    </r>
    <r>
      <rPr>
        <b/>
        <sz val="14"/>
        <color rgb="FF000000"/>
        <rFont val="Times New Roman"/>
        <family val="1"/>
      </rPr>
      <t>năm)</t>
    </r>
  </si>
  <si>
    <t>STT</t>
  </si>
  <si>
    <t>NĂM HỌC</t>
  </si>
  <si>
    <t>2015-2016</t>
  </si>
  <si>
    <t>2016-2017</t>
  </si>
  <si>
    <t>2017-2018</t>
  </si>
  <si>
    <t>2018-2019</t>
  </si>
  <si>
    <t>2019-2020</t>
  </si>
  <si>
    <t>Cao đẳng</t>
  </si>
  <si>
    <t>Trung cấp</t>
  </si>
  <si>
    <t>Tổng số</t>
  </si>
  <si>
    <t>NGÀNH</t>
  </si>
  <si>
    <t>Hệ Cao đẳng</t>
  </si>
  <si>
    <t>Hệ  Trung cấp</t>
  </si>
  <si>
    <t>Tỉ lệ (%)</t>
  </si>
  <si>
    <t>TỔNG</t>
  </si>
  <si>
    <t>TỔNG CỘNG</t>
  </si>
  <si>
    <t>Hệ đào tạo</t>
  </si>
  <si>
    <t>Số lượng HS</t>
  </si>
  <si>
    <r>
      <t>a.</t>
    </r>
    <r>
      <rPr>
        <b/>
        <i/>
        <sz val="7"/>
        <color theme="1"/>
        <rFont val="Times New Roman"/>
        <family val="1"/>
      </rPr>
      <t xml:space="preserve">       </t>
    </r>
    <r>
      <rPr>
        <b/>
        <i/>
        <sz val="14"/>
        <color theme="1"/>
        <rFont val="Times New Roman"/>
        <family val="1"/>
      </rPr>
      <t>Tỷ lệ học sinh, sinh viên có việc làm sau khi tốt nghiệp</t>
    </r>
  </si>
  <si>
    <t>Tổng cộng</t>
  </si>
  <si>
    <t xml:space="preserve">Tỉ lệ </t>
  </si>
  <si>
    <t>A</t>
  </si>
  <si>
    <t>B</t>
  </si>
  <si>
    <t>CỘNG</t>
  </si>
  <si>
    <t>1/ Nghề Công nghệ Ô tô</t>
  </si>
  <si>
    <t>3/ Nghề Điện công nghiệp</t>
  </si>
  <si>
    <t>4/ Nghề Cơ điện tử</t>
  </si>
  <si>
    <t>I</t>
  </si>
  <si>
    <t xml:space="preserve">Cao đẳng </t>
  </si>
  <si>
    <t>Công nghệ Ô tô</t>
  </si>
  <si>
    <t>Công nghệ kỹ thuật Điện – Điện tử</t>
  </si>
  <si>
    <t>CỘNG I</t>
  </si>
  <si>
    <t>II</t>
  </si>
  <si>
    <t>CỘNG II</t>
  </si>
  <si>
    <t>TỔNG CỘNG I+II</t>
  </si>
  <si>
    <t>Bảng 3 - Qui mô đào tạo 7 nghề trọng điểm năm học 2019-2020</t>
  </si>
  <si>
    <t xml:space="preserve">Bảng 4 - Thống kê số lượng HS - SV ra trường </t>
  </si>
  <si>
    <t>Số HS-SV có việc làm</t>
  </si>
  <si>
    <t>có việc làm đúng nghề đào tạo giai đoạn 2015 – 2019</t>
  </si>
  <si>
    <t xml:space="preserve">Trung cấp </t>
  </si>
  <si>
    <t>Số HS-SV tốt nghiệp từ 2015-2019</t>
  </si>
  <si>
    <t>(5)=(1)+(2)+(3)+(4)</t>
  </si>
  <si>
    <t>Số lượng SV có việc làm</t>
  </si>
  <si>
    <t>(7)=(6)/(5)</t>
  </si>
  <si>
    <t xml:space="preserve">Bảng 1- Kết quả tuyển sinh </t>
  </si>
  <si>
    <t>Bảng 2- Qui mô đào tạo nghề ………. năm học 2019-2020</t>
  </si>
  <si>
    <t>2/ Nghề Công nghệ chế tạo máy</t>
  </si>
  <si>
    <t>5/ Nghề Công nghệ kỹ thuật điện - điện tử</t>
  </si>
  <si>
    <t>6/ Nghề Quản trị mạng máy tính</t>
  </si>
  <si>
    <t>8/ Nghề Công nghệ kỹ thuật cơ khí</t>
  </si>
  <si>
    <t>Khoa Điện-Điện tử</t>
  </si>
  <si>
    <t>Khoa Cơ khí</t>
  </si>
  <si>
    <t>Khoa Động lực</t>
  </si>
  <si>
    <t>Khoa Công nghệ Thông tin</t>
  </si>
  <si>
    <t>Khoa Nhiệt lạnh</t>
  </si>
  <si>
    <t>Khoa May - Thời trang</t>
  </si>
  <si>
    <t>Công nghệ kỹ thuật cơ khí</t>
  </si>
  <si>
    <t>Công ghệ chế tạo máy</t>
  </si>
  <si>
    <t>Công nghệ kỹ thuật điện - điện tử</t>
  </si>
  <si>
    <t>Bảng 21 – Qui mô đào tạo ngành Công nghệ Ô tô</t>
  </si>
  <si>
    <t>Qui mô đào tạo đến năm 2025</t>
  </si>
  <si>
    <t>2020-2021</t>
  </si>
  <si>
    <t>2021-2022</t>
  </si>
  <si>
    <t>2022-2023</t>
  </si>
  <si>
    <t>2023-2024</t>
  </si>
  <si>
    <t>2024-2025</t>
  </si>
  <si>
    <t>Bảng 22- Dự kiến số lượng lao động ngành Ô tô đào tạo tại trường cung cấp cho thị trường lao động hàng năm</t>
  </si>
  <si>
    <t>HSSV tốt nghiệp đến năm 2025</t>
  </si>
  <si>
    <t>2019- 2020</t>
  </si>
  <si>
    <t>2020- 2021</t>
  </si>
  <si>
    <t>2021- 2022</t>
  </si>
  <si>
    <t>2022- 2023</t>
  </si>
  <si>
    <t>2023 -2024</t>
  </si>
  <si>
    <t>2024- 2025</t>
  </si>
  <si>
    <t>Bảng 21 – Qui mô đào tạo ngành Công nghệ chế tạo máy</t>
  </si>
  <si>
    <t>Bảng 22- Dự kiến số lượng lao động ngành Công nghệ chế tạo máy đào tạo tại trường cung cấp cho thị trường lao động hàng năm</t>
  </si>
  <si>
    <t>Công nghệ chế tạo dụng cụ</t>
  </si>
  <si>
    <t>Bảng 21 – Qui mô đào tạo ngành Cơ điện tử</t>
  </si>
  <si>
    <t>Bảng 22- Dự kiến số lượng lao động ngành Cơ điện tử đào tạo tại trường cung cấp cho thị trường lao động hàng năm</t>
  </si>
  <si>
    <t>Bảng 21 – Qui mô đào tạo ngành Điện công nghiêp</t>
  </si>
  <si>
    <t>Bảng 22- Dự kiến số lượng lao động ngành Điện công nghiêp đào tạo tại trường cung cấp cho thị trường lao động hàng năm</t>
  </si>
  <si>
    <t>Khoa Kinh tế</t>
  </si>
  <si>
    <t>Bảng 21 – Qui mô đào tạo ngành Công nghệ kỹ thuật điện - điện tử</t>
  </si>
  <si>
    <t>Bảng 22- Dự kiến số lượng lao động ngành Công nghệ kỹ thuật điện điện tử đào tạo tại trường cung cấp cho thị trường lao động hàng năm</t>
  </si>
  <si>
    <t>Bảng 21 – Qui mô đào tạo ngành Quản trị mạng máy tính</t>
  </si>
  <si>
    <t>Bảng 22- Dự kiến số lượng lao động ngành Quản trị mạng máy tính đào tạo tại trường cung cấp cho thị trường lao động hàng năm</t>
  </si>
  <si>
    <t>Bảng 21 – Qui mô đào tạo ngành Công nghệ kỹ thuật cơ khí</t>
  </si>
  <si>
    <t>Bảng 22- Dự kiến số lượng lao động ngành Công nghệ kỹ thuật cơ khí đào tạo tại trường cung cấp cho thị trường lao động hàng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</si>
</sst>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i/>
      <sz val="14"/>
      <color theme="1"/>
      <name val="Times New Roman"/>
      <family val="1"/>
    </font>
    <font>
      <sz val="10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i/>
      <sz val="7"/>
      <color theme="1"/>
      <name val="Times New Roman"/>
      <family val="1"/>
    </font>
    <font>
      <sz val="10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0" fillId="0" borderId="0" xfId="0" applyBorder="1"/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2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1" fontId="9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3" fillId="0" borderId="0" xfId="0" applyFont="1"/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2" xfId="0" applyFont="1" applyBorder="1" applyAlignment="1">
      <alignment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3" fontId="9" fillId="0" borderId="12" xfId="0" applyNumberFormat="1" applyFont="1" applyBorder="1" applyAlignment="1">
      <alignment horizontal="center" vertical="center"/>
    </xf>
    <xf numFmtId="3" fontId="9" fillId="0" borderId="12" xfId="0" applyNumberFormat="1" applyFont="1" applyBorder="1" applyAlignment="1">
      <alignment horizontal="center" vertical="center" wrapText="1"/>
    </xf>
    <xf numFmtId="3" fontId="8" fillId="0" borderId="12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vertical="center" wrapText="1"/>
    </xf>
    <xf numFmtId="3" fontId="9" fillId="0" borderId="12" xfId="0" applyNumberFormat="1" applyFont="1" applyFill="1" applyBorder="1" applyAlignment="1">
      <alignment horizontal="center" vertical="center"/>
    </xf>
    <xf numFmtId="3" fontId="9" fillId="0" borderId="12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9" fontId="9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9" fontId="8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I19"/>
  <sheetViews>
    <sheetView topLeftCell="A4" workbookViewId="0">
      <selection activeCell="D11" sqref="D11"/>
    </sheetView>
  </sheetViews>
  <sheetFormatPr defaultRowHeight="15" x14ac:dyDescent="0.25"/>
  <cols>
    <col min="1" max="1" width="5.28515625" customWidth="1"/>
    <col min="2" max="2" width="27.28515625" customWidth="1"/>
    <col min="3" max="8" width="10" customWidth="1"/>
    <col min="9" max="9" width="32.5703125" customWidth="1"/>
  </cols>
  <sheetData>
    <row r="1" spans="1:9" ht="18.75" x14ac:dyDescent="0.25">
      <c r="A1" s="71" t="s">
        <v>11</v>
      </c>
      <c r="B1" s="71"/>
      <c r="C1" s="71"/>
      <c r="D1" s="71"/>
      <c r="E1" s="71"/>
      <c r="F1" s="71"/>
      <c r="G1" s="71"/>
      <c r="H1" s="71"/>
    </row>
    <row r="2" spans="1:9" ht="23.25" customHeight="1" x14ac:dyDescent="0.25">
      <c r="A2" s="70" t="s">
        <v>0</v>
      </c>
      <c r="B2" s="70" t="s">
        <v>1</v>
      </c>
      <c r="C2" s="70" t="s">
        <v>2</v>
      </c>
      <c r="D2" s="70"/>
      <c r="E2" s="70"/>
      <c r="F2" s="70"/>
      <c r="G2" s="70"/>
      <c r="H2" s="70"/>
    </row>
    <row r="3" spans="1:9" ht="18.75" x14ac:dyDescent="0.25">
      <c r="A3" s="70"/>
      <c r="B3" s="70"/>
      <c r="C3" s="1">
        <v>2020</v>
      </c>
      <c r="D3" s="1">
        <v>2021</v>
      </c>
      <c r="E3" s="1">
        <v>2022</v>
      </c>
      <c r="F3" s="1">
        <v>2023</v>
      </c>
      <c r="G3" s="1">
        <v>2024</v>
      </c>
      <c r="H3" s="2">
        <v>2025</v>
      </c>
    </row>
    <row r="4" spans="1:9" ht="31.5" customHeight="1" x14ac:dyDescent="0.25">
      <c r="A4" s="1" t="s">
        <v>3</v>
      </c>
      <c r="B4" s="3" t="s">
        <v>14</v>
      </c>
      <c r="C4" s="1"/>
      <c r="D4" s="1"/>
      <c r="E4" s="1"/>
      <c r="F4" s="1"/>
      <c r="G4" s="1"/>
      <c r="H4" s="1"/>
    </row>
    <row r="5" spans="1:9" ht="18.75" x14ac:dyDescent="0.25">
      <c r="A5" s="4">
        <v>1</v>
      </c>
      <c r="B5" s="36" t="s">
        <v>4</v>
      </c>
      <c r="C5" s="37">
        <v>954</v>
      </c>
      <c r="D5" s="37">
        <f>C5*1.1</f>
        <v>1049.4000000000001</v>
      </c>
      <c r="E5" s="37">
        <f>D5</f>
        <v>1049.4000000000001</v>
      </c>
      <c r="F5" s="37">
        <f t="shared" ref="F5:H5" si="0">E5</f>
        <v>1049.4000000000001</v>
      </c>
      <c r="G5" s="37">
        <f t="shared" si="0"/>
        <v>1049.4000000000001</v>
      </c>
      <c r="H5" s="37">
        <f t="shared" si="0"/>
        <v>1049.4000000000001</v>
      </c>
    </row>
    <row r="6" spans="1:9" ht="18.75" x14ac:dyDescent="0.25">
      <c r="A6" s="4">
        <v>2</v>
      </c>
      <c r="B6" s="38" t="s">
        <v>12</v>
      </c>
      <c r="C6" s="37">
        <v>140</v>
      </c>
      <c r="D6" s="37">
        <f t="shared" ref="D6:D11" si="1">C6*1.1</f>
        <v>154</v>
      </c>
      <c r="E6" s="37">
        <f t="shared" ref="E6:H11" si="2">D6</f>
        <v>154</v>
      </c>
      <c r="F6" s="37">
        <f t="shared" si="2"/>
        <v>154</v>
      </c>
      <c r="G6" s="37">
        <f t="shared" si="2"/>
        <v>154</v>
      </c>
      <c r="H6" s="37">
        <f t="shared" si="2"/>
        <v>154</v>
      </c>
    </row>
    <row r="7" spans="1:9" ht="18.75" x14ac:dyDescent="0.25">
      <c r="A7" s="4">
        <v>3</v>
      </c>
      <c r="B7" s="36" t="s">
        <v>5</v>
      </c>
      <c r="C7" s="37">
        <v>230</v>
      </c>
      <c r="D7" s="37">
        <f t="shared" si="1"/>
        <v>253.00000000000003</v>
      </c>
      <c r="E7" s="37">
        <f t="shared" si="2"/>
        <v>253.00000000000003</v>
      </c>
      <c r="F7" s="37">
        <f t="shared" si="2"/>
        <v>253.00000000000003</v>
      </c>
      <c r="G7" s="37">
        <f t="shared" si="2"/>
        <v>253.00000000000003</v>
      </c>
      <c r="H7" s="37">
        <f t="shared" si="2"/>
        <v>253.00000000000003</v>
      </c>
    </row>
    <row r="8" spans="1:9" ht="18.75" x14ac:dyDescent="0.25">
      <c r="A8" s="4">
        <v>4</v>
      </c>
      <c r="B8" s="36" t="s">
        <v>6</v>
      </c>
      <c r="C8" s="37">
        <v>170</v>
      </c>
      <c r="D8" s="37">
        <f t="shared" si="1"/>
        <v>187.00000000000003</v>
      </c>
      <c r="E8" s="37">
        <f t="shared" si="2"/>
        <v>187.00000000000003</v>
      </c>
      <c r="F8" s="37">
        <f t="shared" si="2"/>
        <v>187.00000000000003</v>
      </c>
      <c r="G8" s="37">
        <f t="shared" si="2"/>
        <v>187.00000000000003</v>
      </c>
      <c r="H8" s="37">
        <f t="shared" si="2"/>
        <v>187.00000000000003</v>
      </c>
    </row>
    <row r="9" spans="1:9" ht="37.5" x14ac:dyDescent="0.25">
      <c r="A9" s="4">
        <v>5</v>
      </c>
      <c r="B9" s="36" t="s">
        <v>7</v>
      </c>
      <c r="C9" s="37">
        <v>247</v>
      </c>
      <c r="D9" s="37">
        <f t="shared" si="1"/>
        <v>271.70000000000005</v>
      </c>
      <c r="E9" s="37">
        <f t="shared" si="2"/>
        <v>271.70000000000005</v>
      </c>
      <c r="F9" s="37">
        <f t="shared" si="2"/>
        <v>271.70000000000005</v>
      </c>
      <c r="G9" s="37">
        <f t="shared" si="2"/>
        <v>271.70000000000005</v>
      </c>
      <c r="H9" s="37">
        <f t="shared" si="2"/>
        <v>271.70000000000005</v>
      </c>
    </row>
    <row r="10" spans="1:9" ht="18.75" x14ac:dyDescent="0.25">
      <c r="A10" s="4">
        <v>6</v>
      </c>
      <c r="B10" s="36" t="s">
        <v>8</v>
      </c>
      <c r="C10" s="37">
        <v>150</v>
      </c>
      <c r="D10" s="37">
        <f t="shared" si="1"/>
        <v>165</v>
      </c>
      <c r="E10" s="37">
        <f t="shared" si="2"/>
        <v>165</v>
      </c>
      <c r="F10" s="37">
        <f t="shared" si="2"/>
        <v>165</v>
      </c>
      <c r="G10" s="37">
        <f t="shared" si="2"/>
        <v>165</v>
      </c>
      <c r="H10" s="37">
        <f t="shared" si="2"/>
        <v>165</v>
      </c>
    </row>
    <row r="11" spans="1:9" ht="37.5" x14ac:dyDescent="0.25">
      <c r="A11" s="4">
        <v>7</v>
      </c>
      <c r="B11" s="36" t="s">
        <v>9</v>
      </c>
      <c r="C11" s="37">
        <v>398</v>
      </c>
      <c r="D11" s="37">
        <f t="shared" si="1"/>
        <v>437.8</v>
      </c>
      <c r="E11" s="37">
        <f t="shared" si="2"/>
        <v>437.8</v>
      </c>
      <c r="F11" s="37">
        <f t="shared" si="2"/>
        <v>437.8</v>
      </c>
      <c r="G11" s="37">
        <f t="shared" si="2"/>
        <v>437.8</v>
      </c>
      <c r="H11" s="37">
        <f t="shared" si="2"/>
        <v>437.8</v>
      </c>
    </row>
    <row r="12" spans="1:9" ht="25.5" customHeight="1" x14ac:dyDescent="0.25">
      <c r="A12" s="1" t="s">
        <v>10</v>
      </c>
      <c r="B12" s="3" t="s">
        <v>13</v>
      </c>
      <c r="C12" s="1"/>
      <c r="D12" s="1"/>
      <c r="E12" s="1"/>
      <c r="F12" s="1"/>
      <c r="G12" s="1"/>
      <c r="H12" s="1"/>
    </row>
    <row r="13" spans="1:9" ht="18.75" x14ac:dyDescent="0.25">
      <c r="A13" s="4">
        <v>1</v>
      </c>
      <c r="B13" s="36" t="s">
        <v>4</v>
      </c>
      <c r="C13" s="37">
        <v>379</v>
      </c>
      <c r="D13" s="37">
        <f>C13*1.1</f>
        <v>416.90000000000003</v>
      </c>
      <c r="E13" s="37">
        <f>D13</f>
        <v>416.90000000000003</v>
      </c>
      <c r="F13" s="37">
        <f t="shared" ref="F13:H13" si="3">E13</f>
        <v>416.90000000000003</v>
      </c>
      <c r="G13" s="37">
        <f t="shared" si="3"/>
        <v>416.90000000000003</v>
      </c>
      <c r="H13" s="37">
        <f t="shared" si="3"/>
        <v>416.90000000000003</v>
      </c>
    </row>
    <row r="14" spans="1:9" ht="18.75" x14ac:dyDescent="0.25">
      <c r="A14" s="4">
        <v>2</v>
      </c>
      <c r="B14" s="38" t="s">
        <v>12</v>
      </c>
      <c r="C14" s="37">
        <v>100</v>
      </c>
      <c r="D14" s="37">
        <f t="shared" ref="D14:D19" si="4">C14*1.1</f>
        <v>110.00000000000001</v>
      </c>
      <c r="E14" s="37">
        <f t="shared" ref="E14:H19" si="5">D14</f>
        <v>110.00000000000001</v>
      </c>
      <c r="F14" s="37">
        <f t="shared" si="5"/>
        <v>110.00000000000001</v>
      </c>
      <c r="G14" s="37">
        <f t="shared" si="5"/>
        <v>110.00000000000001</v>
      </c>
      <c r="H14" s="37">
        <f t="shared" si="5"/>
        <v>110.00000000000001</v>
      </c>
      <c r="I14" s="38" t="s">
        <v>91</v>
      </c>
    </row>
    <row r="15" spans="1:9" ht="18.75" x14ac:dyDescent="0.25">
      <c r="A15" s="4">
        <v>3</v>
      </c>
      <c r="B15" s="36" t="s">
        <v>5</v>
      </c>
      <c r="C15" s="37">
        <v>135</v>
      </c>
      <c r="D15" s="37">
        <f t="shared" si="4"/>
        <v>148.5</v>
      </c>
      <c r="E15" s="37">
        <f t="shared" si="5"/>
        <v>148.5</v>
      </c>
      <c r="F15" s="37">
        <f t="shared" si="5"/>
        <v>148.5</v>
      </c>
      <c r="G15" s="37">
        <f t="shared" si="5"/>
        <v>148.5</v>
      </c>
      <c r="H15" s="37">
        <f t="shared" si="5"/>
        <v>148.5</v>
      </c>
    </row>
    <row r="16" spans="1:9" ht="18.75" x14ac:dyDescent="0.25">
      <c r="A16" s="4">
        <v>4</v>
      </c>
      <c r="B16" s="36" t="s">
        <v>6</v>
      </c>
      <c r="C16" s="37">
        <v>85</v>
      </c>
      <c r="D16" s="37">
        <f t="shared" si="4"/>
        <v>93.500000000000014</v>
      </c>
      <c r="E16" s="37">
        <f t="shared" si="5"/>
        <v>93.500000000000014</v>
      </c>
      <c r="F16" s="37">
        <f t="shared" si="5"/>
        <v>93.500000000000014</v>
      </c>
      <c r="G16" s="37">
        <f t="shared" si="5"/>
        <v>93.500000000000014</v>
      </c>
      <c r="H16" s="37">
        <f t="shared" si="5"/>
        <v>93.500000000000014</v>
      </c>
    </row>
    <row r="17" spans="1:8" ht="37.5" x14ac:dyDescent="0.25">
      <c r="A17" s="4">
        <v>5</v>
      </c>
      <c r="B17" s="36" t="s">
        <v>7</v>
      </c>
      <c r="C17" s="37">
        <v>85</v>
      </c>
      <c r="D17" s="37">
        <f t="shared" si="4"/>
        <v>93.500000000000014</v>
      </c>
      <c r="E17" s="37">
        <f t="shared" si="5"/>
        <v>93.500000000000014</v>
      </c>
      <c r="F17" s="37">
        <f t="shared" si="5"/>
        <v>93.500000000000014</v>
      </c>
      <c r="G17" s="37">
        <f t="shared" si="5"/>
        <v>93.500000000000014</v>
      </c>
      <c r="H17" s="37">
        <f t="shared" si="5"/>
        <v>93.500000000000014</v>
      </c>
    </row>
    <row r="18" spans="1:8" ht="18.75" x14ac:dyDescent="0.25">
      <c r="A18" s="4">
        <v>6</v>
      </c>
      <c r="B18" s="36" t="s">
        <v>8</v>
      </c>
      <c r="C18" s="37">
        <v>116</v>
      </c>
      <c r="D18" s="37">
        <f t="shared" si="4"/>
        <v>127.60000000000001</v>
      </c>
      <c r="E18" s="37">
        <f t="shared" si="5"/>
        <v>127.60000000000001</v>
      </c>
      <c r="F18" s="37">
        <f t="shared" si="5"/>
        <v>127.60000000000001</v>
      </c>
      <c r="G18" s="37">
        <f t="shared" si="5"/>
        <v>127.60000000000001</v>
      </c>
      <c r="H18" s="37">
        <f t="shared" si="5"/>
        <v>127.60000000000001</v>
      </c>
    </row>
    <row r="19" spans="1:8" ht="37.5" x14ac:dyDescent="0.25">
      <c r="A19" s="4">
        <v>7</v>
      </c>
      <c r="B19" s="36" t="s">
        <v>9</v>
      </c>
      <c r="C19" s="37">
        <v>93</v>
      </c>
      <c r="D19" s="37">
        <f t="shared" si="4"/>
        <v>102.30000000000001</v>
      </c>
      <c r="E19" s="37">
        <f t="shared" si="5"/>
        <v>102.30000000000001</v>
      </c>
      <c r="F19" s="37">
        <f t="shared" si="5"/>
        <v>102.30000000000001</v>
      </c>
      <c r="G19" s="37">
        <f t="shared" si="5"/>
        <v>102.30000000000001</v>
      </c>
      <c r="H19" s="37">
        <f t="shared" si="5"/>
        <v>102.30000000000001</v>
      </c>
    </row>
  </sheetData>
  <mergeCells count="4">
    <mergeCell ref="A2:A3"/>
    <mergeCell ref="B2:B3"/>
    <mergeCell ref="C2:H2"/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H42"/>
  <sheetViews>
    <sheetView workbookViewId="0">
      <selection activeCell="C19" sqref="C19"/>
    </sheetView>
  </sheetViews>
  <sheetFormatPr defaultRowHeight="15" x14ac:dyDescent="0.25"/>
  <cols>
    <col min="2" max="2" width="42.28515625" customWidth="1"/>
    <col min="3" max="3" width="23.85546875" customWidth="1"/>
    <col min="4" max="4" width="10.85546875" bestFit="1" customWidth="1"/>
    <col min="5" max="5" width="11.5703125" bestFit="1" customWidth="1"/>
    <col min="6" max="6" width="16.42578125" customWidth="1"/>
    <col min="7" max="7" width="10.85546875" bestFit="1" customWidth="1"/>
    <col min="8" max="9" width="11.5703125" bestFit="1" customWidth="1"/>
  </cols>
  <sheetData>
    <row r="1" spans="1:3" ht="18.75" x14ac:dyDescent="0.25">
      <c r="A1" s="72" t="s">
        <v>50</v>
      </c>
      <c r="B1" s="73"/>
      <c r="C1" s="74"/>
    </row>
    <row r="2" spans="1:3" ht="18.75" x14ac:dyDescent="0.25">
      <c r="A2" s="24"/>
      <c r="B2" s="25"/>
      <c r="C2" s="26"/>
    </row>
    <row r="3" spans="1:3" ht="18.75" x14ac:dyDescent="0.25">
      <c r="A3" s="7" t="s">
        <v>15</v>
      </c>
      <c r="B3" s="7" t="s">
        <v>31</v>
      </c>
      <c r="C3" s="7" t="s">
        <v>32</v>
      </c>
    </row>
    <row r="4" spans="1:3" ht="18.75" x14ac:dyDescent="0.25">
      <c r="A4" s="5" t="s">
        <v>42</v>
      </c>
      <c r="B4" s="27" t="s">
        <v>43</v>
      </c>
      <c r="C4" s="7"/>
    </row>
    <row r="5" spans="1:3" ht="18.75" x14ac:dyDescent="0.25">
      <c r="A5" s="22">
        <v>1</v>
      </c>
      <c r="B5" s="23" t="s">
        <v>44</v>
      </c>
      <c r="C5" s="8">
        <v>2542</v>
      </c>
    </row>
    <row r="6" spans="1:3" ht="18.75" x14ac:dyDescent="0.25">
      <c r="A6" s="20">
        <v>2</v>
      </c>
      <c r="B6" s="21" t="s">
        <v>12</v>
      </c>
      <c r="C6" s="12">
        <v>311</v>
      </c>
    </row>
    <row r="7" spans="1:3" ht="18.75" x14ac:dyDescent="0.25">
      <c r="A7" s="22">
        <v>3</v>
      </c>
      <c r="B7" s="23" t="s">
        <v>45</v>
      </c>
      <c r="C7" s="8">
        <v>600</v>
      </c>
    </row>
    <row r="8" spans="1:3" ht="18.75" x14ac:dyDescent="0.25">
      <c r="A8" s="22">
        <v>4</v>
      </c>
      <c r="B8" s="23" t="s">
        <v>6</v>
      </c>
      <c r="C8" s="8">
        <v>170</v>
      </c>
    </row>
    <row r="9" spans="1:3" ht="18.75" x14ac:dyDescent="0.25">
      <c r="A9" s="22">
        <v>5</v>
      </c>
      <c r="B9" s="23" t="s">
        <v>5</v>
      </c>
      <c r="C9" s="8">
        <v>578</v>
      </c>
    </row>
    <row r="10" spans="1:3" ht="18.75" x14ac:dyDescent="0.25">
      <c r="A10" s="22">
        <v>6</v>
      </c>
      <c r="B10" s="23" t="s">
        <v>8</v>
      </c>
      <c r="C10" s="8">
        <v>254</v>
      </c>
    </row>
    <row r="11" spans="1:3" ht="18.75" x14ac:dyDescent="0.25">
      <c r="A11" s="22">
        <v>7</v>
      </c>
      <c r="B11" s="23" t="s">
        <v>71</v>
      </c>
      <c r="C11" s="8">
        <v>1109</v>
      </c>
    </row>
    <row r="12" spans="1:3" ht="18.75" x14ac:dyDescent="0.25">
      <c r="A12" s="75" t="s">
        <v>46</v>
      </c>
      <c r="B12" s="75"/>
      <c r="C12" s="7">
        <f>SUM(C5:C11)</f>
        <v>5564</v>
      </c>
    </row>
    <row r="13" spans="1:3" ht="18.75" x14ac:dyDescent="0.25">
      <c r="A13" s="5" t="s">
        <v>47</v>
      </c>
      <c r="B13" s="27" t="s">
        <v>23</v>
      </c>
      <c r="C13" s="7"/>
    </row>
    <row r="14" spans="1:3" ht="18.75" x14ac:dyDescent="0.25">
      <c r="A14" s="22">
        <v>1</v>
      </c>
      <c r="B14" s="23" t="s">
        <v>44</v>
      </c>
      <c r="C14" s="8">
        <v>826</v>
      </c>
    </row>
    <row r="15" spans="1:3" ht="18.75" x14ac:dyDescent="0.25">
      <c r="A15" s="20">
        <v>2</v>
      </c>
      <c r="B15" s="21" t="s">
        <v>12</v>
      </c>
      <c r="C15" s="8"/>
    </row>
    <row r="16" spans="1:3" ht="18.75" x14ac:dyDescent="0.25">
      <c r="A16" s="22">
        <v>3</v>
      </c>
      <c r="B16" s="23" t="s">
        <v>45</v>
      </c>
      <c r="C16" s="8">
        <v>170</v>
      </c>
    </row>
    <row r="17" spans="1:8" ht="18.75" x14ac:dyDescent="0.25">
      <c r="A17" s="22">
        <v>4</v>
      </c>
      <c r="B17" s="23" t="s">
        <v>6</v>
      </c>
      <c r="C17" s="8">
        <v>86</v>
      </c>
    </row>
    <row r="18" spans="1:8" ht="18.75" x14ac:dyDescent="0.25">
      <c r="A18" s="22">
        <v>5</v>
      </c>
      <c r="B18" s="23" t="s">
        <v>5</v>
      </c>
      <c r="C18" s="8">
        <v>313</v>
      </c>
    </row>
    <row r="19" spans="1:8" ht="18.75" x14ac:dyDescent="0.25">
      <c r="A19" s="22">
        <v>6</v>
      </c>
      <c r="B19" s="23" t="s">
        <v>8</v>
      </c>
      <c r="C19" s="8">
        <v>248</v>
      </c>
    </row>
    <row r="20" spans="1:8" ht="18.75" x14ac:dyDescent="0.25">
      <c r="A20" s="22">
        <v>7</v>
      </c>
      <c r="B20" s="23" t="s">
        <v>71</v>
      </c>
      <c r="C20" s="8">
        <v>218</v>
      </c>
    </row>
    <row r="21" spans="1:8" ht="18.75" x14ac:dyDescent="0.25">
      <c r="A21" s="75" t="s">
        <v>48</v>
      </c>
      <c r="B21" s="75"/>
      <c r="C21" s="7">
        <f>SUM(C14:C20)</f>
        <v>1861</v>
      </c>
    </row>
    <row r="22" spans="1:8" ht="18.75" x14ac:dyDescent="0.25">
      <c r="A22" s="75" t="s">
        <v>49</v>
      </c>
      <c r="B22" s="75"/>
      <c r="C22" s="7">
        <f>C12+C21</f>
        <v>7425</v>
      </c>
    </row>
    <row r="23" spans="1:8" ht="18.75" x14ac:dyDescent="0.25">
      <c r="A23" s="17"/>
      <c r="B23" s="17"/>
      <c r="C23" s="15"/>
    </row>
    <row r="24" spans="1:8" ht="18.75" x14ac:dyDescent="0.25">
      <c r="A24" s="17"/>
      <c r="B24" s="17"/>
      <c r="C24" s="15"/>
    </row>
    <row r="25" spans="1:8" ht="18.75" x14ac:dyDescent="0.25">
      <c r="A25" s="17"/>
      <c r="B25" s="17"/>
      <c r="C25" s="15"/>
    </row>
    <row r="26" spans="1:8" ht="18.75" x14ac:dyDescent="0.25">
      <c r="A26" s="17"/>
      <c r="B26" s="17"/>
      <c r="C26" s="15"/>
    </row>
    <row r="27" spans="1:8" ht="18.75" x14ac:dyDescent="0.25">
      <c r="A27" s="17"/>
      <c r="B27" s="17"/>
      <c r="C27" s="15"/>
    </row>
    <row r="28" spans="1:8" ht="18.75" x14ac:dyDescent="0.25">
      <c r="A28" s="17"/>
      <c r="B28" s="17"/>
      <c r="C28" s="15"/>
    </row>
    <row r="29" spans="1:8" ht="18.75" x14ac:dyDescent="0.25">
      <c r="A29" s="17"/>
      <c r="B29" s="17"/>
      <c r="C29" s="15"/>
    </row>
    <row r="30" spans="1:8" ht="18.75" x14ac:dyDescent="0.25">
      <c r="A30" s="76" t="s">
        <v>51</v>
      </c>
      <c r="B30" s="76"/>
      <c r="C30" s="76"/>
      <c r="D30" s="76"/>
      <c r="E30" s="76"/>
      <c r="F30" s="76"/>
      <c r="G30" s="76"/>
      <c r="H30" s="76"/>
    </row>
    <row r="31" spans="1:8" ht="18.75" x14ac:dyDescent="0.25">
      <c r="A31" s="71" t="s">
        <v>53</v>
      </c>
      <c r="B31" s="71"/>
      <c r="C31" s="71"/>
      <c r="D31" s="71"/>
      <c r="E31" s="71"/>
      <c r="F31" s="71"/>
      <c r="G31" s="71"/>
      <c r="H31" s="71"/>
    </row>
    <row r="32" spans="1:8" ht="18.75" x14ac:dyDescent="0.25">
      <c r="A32" s="28"/>
    </row>
    <row r="33" spans="1:8" ht="18.75" x14ac:dyDescent="0.25">
      <c r="A33" s="75" t="s">
        <v>0</v>
      </c>
      <c r="B33" s="75" t="s">
        <v>25</v>
      </c>
      <c r="C33" s="75" t="s">
        <v>26</v>
      </c>
      <c r="D33" s="75"/>
      <c r="E33" s="75"/>
      <c r="F33" s="75" t="s">
        <v>27</v>
      </c>
      <c r="G33" s="75"/>
      <c r="H33" s="75"/>
    </row>
    <row r="34" spans="1:8" ht="56.25" x14ac:dyDescent="0.25">
      <c r="A34" s="75"/>
      <c r="B34" s="75"/>
      <c r="C34" s="11" t="s">
        <v>24</v>
      </c>
      <c r="D34" s="11" t="s">
        <v>52</v>
      </c>
      <c r="E34" s="19" t="s">
        <v>28</v>
      </c>
      <c r="F34" s="11" t="s">
        <v>24</v>
      </c>
      <c r="G34" s="11" t="s">
        <v>52</v>
      </c>
      <c r="H34" s="19" t="s">
        <v>28</v>
      </c>
    </row>
    <row r="35" spans="1:8" ht="18.75" x14ac:dyDescent="0.25">
      <c r="A35" s="59">
        <v>1</v>
      </c>
      <c r="B35" s="60" t="s">
        <v>65</v>
      </c>
      <c r="C35" s="61">
        <f>207+161+188+306</f>
        <v>862</v>
      </c>
      <c r="D35" s="61">
        <v>819</v>
      </c>
      <c r="E35" s="61">
        <v>95</v>
      </c>
      <c r="F35" s="61">
        <f>55+19+41+34</f>
        <v>149</v>
      </c>
      <c r="G35" s="61">
        <v>141</v>
      </c>
      <c r="H35" s="61">
        <v>95</v>
      </c>
    </row>
    <row r="36" spans="1:8" ht="18.75" x14ac:dyDescent="0.25">
      <c r="A36" s="59">
        <v>2</v>
      </c>
      <c r="B36" s="60" t="s">
        <v>66</v>
      </c>
      <c r="C36" s="61">
        <f>180+108+233+202</f>
        <v>723</v>
      </c>
      <c r="D36" s="61">
        <v>665</v>
      </c>
      <c r="E36" s="61">
        <v>92</v>
      </c>
      <c r="F36" s="61">
        <f>12+23+9+16</f>
        <v>60</v>
      </c>
      <c r="G36" s="61">
        <v>56</v>
      </c>
      <c r="H36" s="61">
        <v>93</v>
      </c>
    </row>
    <row r="37" spans="1:8" ht="18.75" x14ac:dyDescent="0.25">
      <c r="A37" s="59">
        <v>3</v>
      </c>
      <c r="B37" s="60" t="s">
        <v>67</v>
      </c>
      <c r="C37" s="61">
        <f>157+153+221+373</f>
        <v>904</v>
      </c>
      <c r="D37" s="61">
        <v>805</v>
      </c>
      <c r="E37" s="61">
        <v>89</v>
      </c>
      <c r="F37" s="61">
        <f>38+18+22+32</f>
        <v>110</v>
      </c>
      <c r="G37" s="61">
        <v>100</v>
      </c>
      <c r="H37" s="61">
        <v>91</v>
      </c>
    </row>
    <row r="38" spans="1:8" ht="18.75" x14ac:dyDescent="0.25">
      <c r="A38" s="59">
        <v>4</v>
      </c>
      <c r="B38" s="60" t="s">
        <v>68</v>
      </c>
      <c r="C38" s="61">
        <f>135+63+138+143</f>
        <v>479</v>
      </c>
      <c r="D38" s="61">
        <v>426</v>
      </c>
      <c r="E38" s="61">
        <v>89</v>
      </c>
      <c r="F38" s="61">
        <f>6+7+34+34</f>
        <v>81</v>
      </c>
      <c r="G38" s="61">
        <v>73</v>
      </c>
      <c r="H38" s="61">
        <v>90</v>
      </c>
    </row>
    <row r="39" spans="1:8" ht="18.75" x14ac:dyDescent="0.25">
      <c r="A39" s="59">
        <v>5</v>
      </c>
      <c r="B39" s="60" t="s">
        <v>69</v>
      </c>
      <c r="C39" s="61">
        <f>50+20+67+100</f>
        <v>237</v>
      </c>
      <c r="D39" s="61">
        <v>216</v>
      </c>
      <c r="E39" s="61">
        <v>91</v>
      </c>
      <c r="F39" s="61">
        <f>18+8+14+10</f>
        <v>50</v>
      </c>
      <c r="G39" s="61">
        <v>46</v>
      </c>
      <c r="H39" s="61">
        <v>92</v>
      </c>
    </row>
    <row r="40" spans="1:8" ht="18.75" x14ac:dyDescent="0.25">
      <c r="A40" s="59">
        <v>6</v>
      </c>
      <c r="B40" s="60" t="s">
        <v>70</v>
      </c>
      <c r="C40" s="61">
        <f>50+29+117+70</f>
        <v>266</v>
      </c>
      <c r="D40" s="61">
        <v>239</v>
      </c>
      <c r="E40" s="61">
        <v>90</v>
      </c>
      <c r="F40" s="61">
        <f>22+6+3+8</f>
        <v>39</v>
      </c>
      <c r="G40" s="61">
        <v>35</v>
      </c>
      <c r="H40" s="61">
        <v>90</v>
      </c>
    </row>
    <row r="41" spans="1:8" ht="18.75" x14ac:dyDescent="0.25">
      <c r="A41" s="59">
        <v>7</v>
      </c>
      <c r="B41" s="60" t="s">
        <v>96</v>
      </c>
      <c r="C41" s="61">
        <v>26</v>
      </c>
      <c r="D41" s="61">
        <v>23</v>
      </c>
      <c r="E41" s="61">
        <v>90</v>
      </c>
      <c r="F41" s="61">
        <v>32</v>
      </c>
      <c r="G41" s="61">
        <v>29</v>
      </c>
      <c r="H41" s="61">
        <v>90</v>
      </c>
    </row>
    <row r="42" spans="1:8" ht="18.75" x14ac:dyDescent="0.25">
      <c r="A42" s="62"/>
      <c r="B42" s="63" t="s">
        <v>29</v>
      </c>
      <c r="C42" s="64">
        <f>SUM(C35:C41)</f>
        <v>3497</v>
      </c>
      <c r="D42" s="64">
        <f>SUM(D35:D41)</f>
        <v>3193</v>
      </c>
      <c r="E42" s="65"/>
      <c r="F42" s="64">
        <f>SUM(F35:F41)</f>
        <v>521</v>
      </c>
      <c r="G42" s="64">
        <f>SUM(G35:G41)</f>
        <v>480</v>
      </c>
      <c r="H42" s="65"/>
    </row>
  </sheetData>
  <mergeCells count="10">
    <mergeCell ref="A1:C1"/>
    <mergeCell ref="A33:A34"/>
    <mergeCell ref="B33:B34"/>
    <mergeCell ref="C33:E33"/>
    <mergeCell ref="F33:H33"/>
    <mergeCell ref="A30:H30"/>
    <mergeCell ref="A31:H31"/>
    <mergeCell ref="A12:B12"/>
    <mergeCell ref="A21:B21"/>
    <mergeCell ref="A22:B22"/>
  </mergeCells>
  <pageMargins left="0.2" right="0.2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9"/>
  <sheetViews>
    <sheetView topLeftCell="A118" workbookViewId="0">
      <selection activeCell="K118" sqref="K118"/>
    </sheetView>
  </sheetViews>
  <sheetFormatPr defaultRowHeight="15" x14ac:dyDescent="0.25"/>
  <cols>
    <col min="2" max="2" width="15.140625" customWidth="1"/>
    <col min="3" max="6" width="14" customWidth="1"/>
    <col min="7" max="7" width="24.28515625" customWidth="1"/>
    <col min="8" max="8" width="16.7109375" customWidth="1"/>
    <col min="9" max="9" width="12.42578125" customWidth="1"/>
    <col min="10" max="10" width="11.7109375" bestFit="1" customWidth="1"/>
  </cols>
  <sheetData>
    <row r="1" spans="1:12" ht="18.75" x14ac:dyDescent="0.25">
      <c r="A1" s="83" t="s">
        <v>39</v>
      </c>
      <c r="B1" s="83"/>
      <c r="C1" s="83"/>
      <c r="D1" s="83"/>
      <c r="E1" s="83"/>
      <c r="F1" s="83"/>
      <c r="G1" s="83"/>
      <c r="H1" s="83"/>
      <c r="I1" s="18"/>
    </row>
    <row r="2" spans="1:12" ht="18.75" x14ac:dyDescent="0.25">
      <c r="A2" s="75" t="s">
        <v>59</v>
      </c>
      <c r="B2" s="75"/>
      <c r="C2" s="75"/>
      <c r="D2" s="75"/>
      <c r="E2" s="75"/>
      <c r="F2" s="75"/>
      <c r="G2" s="75"/>
      <c r="H2" s="75"/>
      <c r="I2" s="18"/>
    </row>
    <row r="3" spans="1:12" ht="18.75" x14ac:dyDescent="0.25">
      <c r="A3" s="7" t="s">
        <v>15</v>
      </c>
      <c r="B3" s="10" t="s">
        <v>16</v>
      </c>
      <c r="C3" s="7" t="s">
        <v>17</v>
      </c>
      <c r="D3" s="7" t="s">
        <v>18</v>
      </c>
      <c r="E3" s="7" t="s">
        <v>19</v>
      </c>
      <c r="F3" s="11" t="s">
        <v>20</v>
      </c>
      <c r="G3" s="11" t="s">
        <v>21</v>
      </c>
      <c r="H3" s="11"/>
      <c r="I3" s="18"/>
    </row>
    <row r="4" spans="1:12" ht="37.5" x14ac:dyDescent="0.25">
      <c r="A4" s="8">
        <v>1</v>
      </c>
      <c r="B4" s="9" t="s">
        <v>44</v>
      </c>
      <c r="C4" s="22">
        <v>799</v>
      </c>
      <c r="D4" s="22">
        <v>1345</v>
      </c>
      <c r="E4" s="22">
        <v>1178</v>
      </c>
      <c r="F4" s="22">
        <v>1579</v>
      </c>
      <c r="G4" s="22">
        <v>1333</v>
      </c>
      <c r="H4" s="13"/>
      <c r="I4" s="18"/>
    </row>
    <row r="5" spans="1:12" ht="18.75" x14ac:dyDescent="0.25">
      <c r="A5" s="82" t="s">
        <v>60</v>
      </c>
      <c r="B5" s="82"/>
      <c r="C5" s="82"/>
      <c r="D5" s="82"/>
      <c r="E5" s="82"/>
      <c r="F5" s="82"/>
      <c r="G5" s="82"/>
      <c r="H5" s="82"/>
      <c r="I5" s="82"/>
    </row>
    <row r="6" spans="1:12" ht="37.5" x14ac:dyDescent="0.25">
      <c r="A6" s="7" t="s">
        <v>15</v>
      </c>
      <c r="B6" s="7" t="s">
        <v>31</v>
      </c>
      <c r="C6" s="7" t="s">
        <v>32</v>
      </c>
      <c r="D6" s="14"/>
      <c r="E6" s="14"/>
      <c r="F6" s="14"/>
      <c r="G6" s="14"/>
      <c r="H6" s="14"/>
      <c r="I6" s="14"/>
    </row>
    <row r="7" spans="1:12" ht="18.75" x14ac:dyDescent="0.25">
      <c r="A7" s="22">
        <v>1</v>
      </c>
      <c r="B7" s="23" t="s">
        <v>43</v>
      </c>
      <c r="C7" s="8">
        <v>2542</v>
      </c>
      <c r="D7" s="14"/>
      <c r="E7" s="14"/>
      <c r="F7" s="14"/>
      <c r="G7" s="14"/>
      <c r="H7" s="14"/>
      <c r="I7" s="14"/>
    </row>
    <row r="8" spans="1:12" ht="18.75" x14ac:dyDescent="0.25">
      <c r="A8" s="22">
        <v>2</v>
      </c>
      <c r="B8" s="23" t="s">
        <v>54</v>
      </c>
      <c r="C8" s="8">
        <v>826</v>
      </c>
      <c r="D8" s="14"/>
      <c r="E8" s="14"/>
      <c r="F8" s="14"/>
      <c r="G8" s="14"/>
      <c r="H8" s="14"/>
      <c r="I8" s="14"/>
    </row>
    <row r="9" spans="1:12" ht="18.75" x14ac:dyDescent="0.25">
      <c r="A9" s="75" t="s">
        <v>30</v>
      </c>
      <c r="B9" s="75"/>
      <c r="C9" s="7">
        <f>SUM(C7:C8)</f>
        <v>3368</v>
      </c>
      <c r="D9" s="14"/>
      <c r="E9" s="14"/>
      <c r="F9" s="14"/>
      <c r="G9" s="14"/>
      <c r="H9" s="14"/>
      <c r="I9" s="14"/>
    </row>
    <row r="10" spans="1:12" ht="19.5" x14ac:dyDescent="0.25">
      <c r="A10" s="77" t="s">
        <v>33</v>
      </c>
      <c r="B10" s="77"/>
      <c r="C10" s="77"/>
      <c r="D10" s="77"/>
      <c r="E10" s="77"/>
      <c r="F10" s="77"/>
      <c r="G10" s="77"/>
      <c r="H10" s="77"/>
      <c r="I10" s="14"/>
    </row>
    <row r="11" spans="1:12" ht="18.75" x14ac:dyDescent="0.25">
      <c r="A11" s="75" t="s">
        <v>0</v>
      </c>
      <c r="B11" s="75" t="s">
        <v>1</v>
      </c>
      <c r="C11" s="75" t="s">
        <v>55</v>
      </c>
      <c r="D11" s="75"/>
      <c r="E11" s="75"/>
      <c r="F11" s="75"/>
      <c r="G11" s="75"/>
      <c r="H11" s="78"/>
      <c r="I11" s="78"/>
    </row>
    <row r="12" spans="1:12" ht="49.5" customHeight="1" x14ac:dyDescent="0.25">
      <c r="A12" s="75"/>
      <c r="B12" s="75"/>
      <c r="C12" s="5" t="s">
        <v>17</v>
      </c>
      <c r="D12" s="5" t="s">
        <v>18</v>
      </c>
      <c r="E12" s="5" t="s">
        <v>19</v>
      </c>
      <c r="F12" s="5" t="s">
        <v>20</v>
      </c>
      <c r="G12" s="5" t="s">
        <v>34</v>
      </c>
      <c r="H12" s="7" t="s">
        <v>57</v>
      </c>
      <c r="I12" s="7" t="s">
        <v>35</v>
      </c>
      <c r="J12" s="17"/>
      <c r="K12" s="15"/>
      <c r="L12" s="15"/>
    </row>
    <row r="13" spans="1:12" ht="18.75" x14ac:dyDescent="0.25">
      <c r="A13" s="29" t="s">
        <v>36</v>
      </c>
      <c r="B13" s="29" t="s">
        <v>37</v>
      </c>
      <c r="C13" s="29">
        <v>1</v>
      </c>
      <c r="D13" s="29">
        <v>2</v>
      </c>
      <c r="E13" s="29">
        <v>3</v>
      </c>
      <c r="F13" s="29">
        <v>4</v>
      </c>
      <c r="G13" s="29" t="s">
        <v>56</v>
      </c>
      <c r="H13" s="22">
        <v>6</v>
      </c>
      <c r="I13" s="22" t="s">
        <v>58</v>
      </c>
      <c r="J13" s="31"/>
      <c r="K13" s="32"/>
      <c r="L13" s="32"/>
    </row>
    <row r="14" spans="1:12" ht="18.75" x14ac:dyDescent="0.25">
      <c r="A14" s="59">
        <v>1</v>
      </c>
      <c r="B14" s="60" t="s">
        <v>22</v>
      </c>
      <c r="C14" s="59">
        <v>157</v>
      </c>
      <c r="D14" s="59">
        <v>153</v>
      </c>
      <c r="E14" s="59">
        <v>221</v>
      </c>
      <c r="F14" s="59">
        <v>373</v>
      </c>
      <c r="G14" s="59">
        <f>C14+D14+E14+F14</f>
        <v>904</v>
      </c>
      <c r="H14" s="59">
        <v>823</v>
      </c>
      <c r="I14" s="66">
        <f>H14/G14</f>
        <v>0.91039823008849563</v>
      </c>
      <c r="J14" s="32"/>
      <c r="K14" s="32"/>
      <c r="L14" s="33"/>
    </row>
    <row r="15" spans="1:12" ht="18.75" x14ac:dyDescent="0.25">
      <c r="A15" s="59">
        <v>2</v>
      </c>
      <c r="B15" s="60" t="s">
        <v>23</v>
      </c>
      <c r="C15" s="59">
        <v>38</v>
      </c>
      <c r="D15" s="59">
        <v>18</v>
      </c>
      <c r="E15" s="59">
        <v>22</v>
      </c>
      <c r="F15" s="59">
        <v>32</v>
      </c>
      <c r="G15" s="59">
        <f>C15+D15+E15+F15</f>
        <v>110</v>
      </c>
      <c r="H15" s="59">
        <v>100</v>
      </c>
      <c r="I15" s="66">
        <f t="shared" ref="I15" si="0">H15/G15</f>
        <v>0.90909090909090906</v>
      </c>
      <c r="J15" s="32"/>
      <c r="K15" s="32"/>
      <c r="L15" s="33"/>
    </row>
    <row r="16" spans="1:12" s="44" customFormat="1" ht="18.75" x14ac:dyDescent="0.25">
      <c r="A16" s="67"/>
      <c r="B16" s="63" t="s">
        <v>38</v>
      </c>
      <c r="C16" s="63">
        <f t="shared" ref="C16:H16" si="1">SUM(C14:C15)</f>
        <v>195</v>
      </c>
      <c r="D16" s="63">
        <f t="shared" si="1"/>
        <v>171</v>
      </c>
      <c r="E16" s="63">
        <f t="shared" si="1"/>
        <v>243</v>
      </c>
      <c r="F16" s="63">
        <f t="shared" si="1"/>
        <v>405</v>
      </c>
      <c r="G16" s="63">
        <f t="shared" si="1"/>
        <v>1014</v>
      </c>
      <c r="H16" s="63">
        <f t="shared" si="1"/>
        <v>923</v>
      </c>
      <c r="I16" s="68">
        <f>H16/G16</f>
        <v>0.91025641025641024</v>
      </c>
      <c r="J16" s="40"/>
      <c r="K16" s="40"/>
      <c r="L16" s="43"/>
    </row>
    <row r="17" spans="1:9" x14ac:dyDescent="0.25">
      <c r="A17" s="6"/>
      <c r="B17" s="6"/>
      <c r="C17" s="6"/>
      <c r="D17" s="6"/>
      <c r="E17" s="6"/>
      <c r="F17" s="6"/>
      <c r="G17" s="6"/>
      <c r="H17" s="6"/>
      <c r="I17" s="6"/>
    </row>
    <row r="18" spans="1:9" ht="18.75" x14ac:dyDescent="0.25">
      <c r="A18" s="79" t="s">
        <v>61</v>
      </c>
      <c r="B18" s="80"/>
      <c r="C18" s="80"/>
      <c r="D18" s="80"/>
      <c r="E18" s="80"/>
      <c r="F18" s="80"/>
      <c r="G18" s="80"/>
      <c r="H18" s="81"/>
    </row>
    <row r="19" spans="1:9" ht="18.75" x14ac:dyDescent="0.25">
      <c r="A19" s="75" t="s">
        <v>59</v>
      </c>
      <c r="B19" s="75"/>
      <c r="C19" s="75"/>
      <c r="D19" s="75"/>
      <c r="E19" s="75"/>
      <c r="F19" s="75"/>
      <c r="G19" s="75"/>
      <c r="H19" s="75"/>
      <c r="I19" s="14"/>
    </row>
    <row r="20" spans="1:9" ht="18.75" x14ac:dyDescent="0.25">
      <c r="A20" s="7" t="s">
        <v>15</v>
      </c>
      <c r="B20" s="10" t="s">
        <v>16</v>
      </c>
      <c r="C20" s="7" t="s">
        <v>17</v>
      </c>
      <c r="D20" s="7" t="s">
        <v>18</v>
      </c>
      <c r="E20" s="7" t="s">
        <v>19</v>
      </c>
      <c r="F20" s="11" t="s">
        <v>20</v>
      </c>
      <c r="G20" s="11" t="s">
        <v>21</v>
      </c>
      <c r="H20" s="11"/>
      <c r="I20" s="16"/>
    </row>
    <row r="21" spans="1:9" ht="37.5" x14ac:dyDescent="0.25">
      <c r="A21" s="8">
        <v>1</v>
      </c>
      <c r="B21" s="9" t="s">
        <v>72</v>
      </c>
      <c r="C21" s="22">
        <v>400</v>
      </c>
      <c r="D21" s="22">
        <v>385</v>
      </c>
      <c r="E21" s="22">
        <v>153</v>
      </c>
      <c r="F21" s="22">
        <v>86</v>
      </c>
      <c r="G21" s="22">
        <v>66</v>
      </c>
      <c r="H21" s="13"/>
      <c r="I21" s="18"/>
    </row>
    <row r="22" spans="1:9" ht="18.75" x14ac:dyDescent="0.25">
      <c r="A22" s="34"/>
      <c r="B22" s="35"/>
      <c r="C22" s="34"/>
      <c r="D22" s="34"/>
      <c r="E22" s="34"/>
      <c r="F22" s="34"/>
      <c r="G22" s="34"/>
      <c r="H22" s="18"/>
      <c r="I22" s="18"/>
    </row>
    <row r="23" spans="1:9" ht="18.75" x14ac:dyDescent="0.25">
      <c r="A23" s="34"/>
      <c r="B23" s="35"/>
      <c r="C23" s="34"/>
      <c r="D23" s="34"/>
      <c r="E23" s="34"/>
      <c r="F23" s="34"/>
      <c r="G23" s="34"/>
      <c r="H23" s="18"/>
      <c r="I23" s="18"/>
    </row>
    <row r="24" spans="1:9" ht="18.75" x14ac:dyDescent="0.25">
      <c r="A24" s="34"/>
      <c r="B24" s="35"/>
      <c r="C24" s="34"/>
      <c r="D24" s="34"/>
      <c r="E24" s="34"/>
      <c r="F24" s="34"/>
      <c r="G24" s="34"/>
      <c r="H24" s="18"/>
      <c r="I24" s="18"/>
    </row>
    <row r="25" spans="1:9" ht="18.75" x14ac:dyDescent="0.25">
      <c r="A25" s="34"/>
      <c r="B25" s="35"/>
      <c r="C25" s="34"/>
      <c r="D25" s="34"/>
      <c r="E25" s="34"/>
      <c r="F25" s="34"/>
      <c r="G25" s="34"/>
      <c r="H25" s="18"/>
      <c r="I25" s="18"/>
    </row>
    <row r="26" spans="1:9" ht="18.75" x14ac:dyDescent="0.25">
      <c r="A26" s="82" t="s">
        <v>60</v>
      </c>
      <c r="B26" s="82"/>
      <c r="C26" s="82"/>
      <c r="D26" s="82"/>
      <c r="E26" s="82"/>
      <c r="F26" s="82"/>
      <c r="G26" s="82"/>
      <c r="H26" s="82"/>
      <c r="I26" s="82"/>
    </row>
    <row r="27" spans="1:9" ht="37.5" x14ac:dyDescent="0.25">
      <c r="A27" s="7" t="s">
        <v>15</v>
      </c>
      <c r="B27" s="7" t="s">
        <v>31</v>
      </c>
      <c r="C27" s="7" t="s">
        <v>32</v>
      </c>
      <c r="D27" s="14"/>
      <c r="E27" s="14"/>
      <c r="F27" s="14"/>
      <c r="G27" s="14"/>
      <c r="H27" s="14"/>
      <c r="I27" s="14"/>
    </row>
    <row r="28" spans="1:9" ht="18.75" x14ac:dyDescent="0.25">
      <c r="A28" s="22">
        <v>1</v>
      </c>
      <c r="B28" s="23" t="s">
        <v>43</v>
      </c>
      <c r="C28" s="8">
        <v>311</v>
      </c>
      <c r="D28" s="14"/>
      <c r="E28" s="14"/>
      <c r="F28" s="14"/>
      <c r="G28" s="14"/>
      <c r="H28" s="14"/>
      <c r="I28" s="14"/>
    </row>
    <row r="29" spans="1:9" ht="18.75" x14ac:dyDescent="0.25">
      <c r="A29" s="22">
        <v>2</v>
      </c>
      <c r="B29" s="23" t="s">
        <v>54</v>
      </c>
      <c r="C29" s="8"/>
      <c r="D29" s="14"/>
      <c r="E29" s="14"/>
      <c r="F29" s="14"/>
      <c r="G29" s="14"/>
      <c r="H29" s="14"/>
      <c r="I29" s="14"/>
    </row>
    <row r="30" spans="1:9" ht="18.75" x14ac:dyDescent="0.25">
      <c r="A30" s="75" t="s">
        <v>30</v>
      </c>
      <c r="B30" s="75"/>
      <c r="C30" s="7">
        <f>SUM(C28:C29)</f>
        <v>311</v>
      </c>
      <c r="D30" s="14"/>
      <c r="E30" s="14"/>
      <c r="F30" s="14"/>
      <c r="G30" s="14"/>
      <c r="H30" s="14"/>
      <c r="I30" s="14"/>
    </row>
    <row r="31" spans="1:9" ht="19.5" x14ac:dyDescent="0.25">
      <c r="A31" s="77" t="s">
        <v>33</v>
      </c>
      <c r="B31" s="77"/>
      <c r="C31" s="77"/>
      <c r="D31" s="77"/>
      <c r="E31" s="77"/>
      <c r="F31" s="77"/>
      <c r="G31" s="77"/>
      <c r="H31" s="77"/>
      <c r="I31" s="14"/>
    </row>
    <row r="32" spans="1:9" ht="18.75" x14ac:dyDescent="0.25">
      <c r="A32" s="75" t="s">
        <v>0</v>
      </c>
      <c r="B32" s="75" t="s">
        <v>1</v>
      </c>
      <c r="C32" s="75" t="s">
        <v>55</v>
      </c>
      <c r="D32" s="75"/>
      <c r="E32" s="75"/>
      <c r="F32" s="75"/>
      <c r="G32" s="75"/>
      <c r="H32" s="78"/>
      <c r="I32" s="78"/>
    </row>
    <row r="33" spans="1:12" ht="49.5" customHeight="1" x14ac:dyDescent="0.25">
      <c r="A33" s="75"/>
      <c r="B33" s="75"/>
      <c r="C33" s="39" t="s">
        <v>17</v>
      </c>
      <c r="D33" s="39" t="s">
        <v>18</v>
      </c>
      <c r="E33" s="39" t="s">
        <v>19</v>
      </c>
      <c r="F33" s="39" t="s">
        <v>20</v>
      </c>
      <c r="G33" s="39" t="s">
        <v>34</v>
      </c>
      <c r="H33" s="41" t="s">
        <v>57</v>
      </c>
      <c r="I33" s="41" t="s">
        <v>35</v>
      </c>
      <c r="J33" s="40"/>
      <c r="K33" s="15"/>
      <c r="L33" s="15"/>
    </row>
    <row r="34" spans="1:12" ht="18.75" x14ac:dyDescent="0.25">
      <c r="A34" s="29" t="s">
        <v>36</v>
      </c>
      <c r="B34" s="29" t="s">
        <v>37</v>
      </c>
      <c r="C34" s="29">
        <v>1</v>
      </c>
      <c r="D34" s="29">
        <v>2</v>
      </c>
      <c r="E34" s="29">
        <v>3</v>
      </c>
      <c r="F34" s="29">
        <v>4</v>
      </c>
      <c r="G34" s="29" t="s">
        <v>56</v>
      </c>
      <c r="H34" s="22">
        <v>6</v>
      </c>
      <c r="I34" s="22" t="s">
        <v>58</v>
      </c>
      <c r="J34" s="31"/>
      <c r="K34" s="32"/>
      <c r="L34" s="32"/>
    </row>
    <row r="35" spans="1:12" ht="18.75" x14ac:dyDescent="0.25">
      <c r="A35" s="22">
        <v>1</v>
      </c>
      <c r="B35" s="23" t="s">
        <v>22</v>
      </c>
      <c r="C35" s="22">
        <v>180</v>
      </c>
      <c r="D35" s="22">
        <v>108</v>
      </c>
      <c r="E35" s="22">
        <v>148</v>
      </c>
      <c r="F35" s="22">
        <v>144</v>
      </c>
      <c r="G35" s="22">
        <f>SUM(C35:F35)</f>
        <v>580</v>
      </c>
      <c r="H35" s="22">
        <v>534</v>
      </c>
      <c r="I35" s="30">
        <f>H35/G35</f>
        <v>0.92068965517241375</v>
      </c>
      <c r="J35" s="32"/>
      <c r="K35" s="32"/>
      <c r="L35" s="33"/>
    </row>
    <row r="36" spans="1:12" ht="18.75" x14ac:dyDescent="0.25">
      <c r="A36" s="22">
        <v>2</v>
      </c>
      <c r="B36" s="23" t="s">
        <v>23</v>
      </c>
      <c r="C36" s="22">
        <v>12</v>
      </c>
      <c r="D36" s="22">
        <v>23</v>
      </c>
      <c r="E36" s="22">
        <v>8</v>
      </c>
      <c r="F36" s="22"/>
      <c r="G36" s="22">
        <f>SUM(C36:F36)</f>
        <v>43</v>
      </c>
      <c r="H36" s="22">
        <v>40</v>
      </c>
      <c r="I36" s="30">
        <f t="shared" ref="I36" si="2">H36/G36</f>
        <v>0.93023255813953487</v>
      </c>
      <c r="J36" s="32"/>
      <c r="K36" s="32"/>
      <c r="L36" s="33"/>
    </row>
    <row r="37" spans="1:12" s="44" customFormat="1" ht="18.75" x14ac:dyDescent="0.25">
      <c r="A37" s="27"/>
      <c r="B37" s="54" t="s">
        <v>38</v>
      </c>
      <c r="C37" s="54">
        <f t="shared" ref="C37:H37" si="3">SUM(C35:C36)</f>
        <v>192</v>
      </c>
      <c r="D37" s="54">
        <f t="shared" si="3"/>
        <v>131</v>
      </c>
      <c r="E37" s="54">
        <f t="shared" si="3"/>
        <v>156</v>
      </c>
      <c r="F37" s="54">
        <f t="shared" si="3"/>
        <v>144</v>
      </c>
      <c r="G37" s="54">
        <f t="shared" si="3"/>
        <v>623</v>
      </c>
      <c r="H37" s="54">
        <f t="shared" si="3"/>
        <v>574</v>
      </c>
      <c r="I37" s="42">
        <f>H37/G37</f>
        <v>0.9213483146067416</v>
      </c>
      <c r="J37" s="40"/>
      <c r="K37" s="40"/>
      <c r="L37" s="43"/>
    </row>
    <row r="38" spans="1:12" x14ac:dyDescent="0.25">
      <c r="A38" s="6"/>
      <c r="B38" s="6"/>
      <c r="C38" s="6"/>
      <c r="D38" s="6"/>
      <c r="E38" s="6"/>
      <c r="F38" s="6"/>
      <c r="G38" s="6"/>
      <c r="H38" s="6"/>
      <c r="I38" s="6"/>
    </row>
    <row r="40" spans="1:12" ht="18.75" x14ac:dyDescent="0.25">
      <c r="A40" s="79" t="s">
        <v>40</v>
      </c>
      <c r="B40" s="80"/>
      <c r="C40" s="80"/>
      <c r="D40" s="80"/>
      <c r="E40" s="80"/>
      <c r="F40" s="80"/>
      <c r="G40" s="80"/>
      <c r="H40" s="81"/>
    </row>
    <row r="41" spans="1:12" ht="18.75" x14ac:dyDescent="0.25">
      <c r="A41" s="75" t="s">
        <v>59</v>
      </c>
      <c r="B41" s="75"/>
      <c r="C41" s="75"/>
      <c r="D41" s="75"/>
      <c r="E41" s="75"/>
      <c r="F41" s="75"/>
      <c r="G41" s="75"/>
      <c r="H41" s="75"/>
      <c r="I41" s="14"/>
    </row>
    <row r="42" spans="1:12" ht="18.75" x14ac:dyDescent="0.25">
      <c r="A42" s="7" t="s">
        <v>15</v>
      </c>
      <c r="B42" s="10" t="s">
        <v>16</v>
      </c>
      <c r="C42" s="7" t="s">
        <v>17</v>
      </c>
      <c r="D42" s="7" t="s">
        <v>18</v>
      </c>
      <c r="E42" s="7" t="s">
        <v>19</v>
      </c>
      <c r="F42" s="11" t="s">
        <v>20</v>
      </c>
      <c r="G42" s="11" t="s">
        <v>21</v>
      </c>
      <c r="H42" s="11"/>
      <c r="I42" s="16"/>
    </row>
    <row r="43" spans="1:12" ht="37.5" x14ac:dyDescent="0.25">
      <c r="A43" s="8">
        <v>1</v>
      </c>
      <c r="B43" s="9" t="s">
        <v>5</v>
      </c>
      <c r="C43" s="22">
        <v>611</v>
      </c>
      <c r="D43" s="22">
        <v>579</v>
      </c>
      <c r="E43" s="22">
        <v>393</v>
      </c>
      <c r="F43" s="22">
        <v>399</v>
      </c>
      <c r="G43" s="22">
        <v>274</v>
      </c>
      <c r="H43" s="13"/>
      <c r="I43" s="18"/>
    </row>
    <row r="44" spans="1:12" ht="18.75" x14ac:dyDescent="0.25">
      <c r="A44" s="82" t="s">
        <v>60</v>
      </c>
      <c r="B44" s="82"/>
      <c r="C44" s="82"/>
      <c r="D44" s="82"/>
      <c r="E44" s="82"/>
      <c r="F44" s="82"/>
      <c r="G44" s="82"/>
      <c r="H44" s="82"/>
      <c r="I44" s="82"/>
    </row>
    <row r="45" spans="1:12" ht="37.5" x14ac:dyDescent="0.25">
      <c r="A45" s="7" t="s">
        <v>15</v>
      </c>
      <c r="B45" s="7" t="s">
        <v>31</v>
      </c>
      <c r="C45" s="7" t="s">
        <v>32</v>
      </c>
      <c r="D45" s="14"/>
      <c r="E45" s="14"/>
      <c r="F45" s="14"/>
      <c r="G45" s="14"/>
      <c r="H45" s="14"/>
      <c r="I45" s="14"/>
    </row>
    <row r="46" spans="1:12" ht="18.75" x14ac:dyDescent="0.25">
      <c r="A46" s="22">
        <v>1</v>
      </c>
      <c r="B46" s="23" t="s">
        <v>43</v>
      </c>
      <c r="C46" s="8">
        <v>578</v>
      </c>
      <c r="D46" s="14"/>
      <c r="E46" s="14"/>
      <c r="F46" s="14"/>
      <c r="G46" s="14"/>
      <c r="H46" s="14"/>
      <c r="I46" s="14"/>
    </row>
    <row r="47" spans="1:12" ht="18.75" x14ac:dyDescent="0.25">
      <c r="A47" s="22">
        <v>2</v>
      </c>
      <c r="B47" s="23" t="s">
        <v>54</v>
      </c>
      <c r="C47" s="8">
        <v>313</v>
      </c>
      <c r="D47" s="14"/>
      <c r="E47" s="14"/>
      <c r="F47" s="14"/>
      <c r="G47" s="14"/>
      <c r="H47" s="14"/>
      <c r="I47" s="14"/>
    </row>
    <row r="48" spans="1:12" ht="18.75" x14ac:dyDescent="0.25">
      <c r="A48" s="75" t="s">
        <v>30</v>
      </c>
      <c r="B48" s="75"/>
      <c r="C48" s="7">
        <f>SUM(C46:C47)</f>
        <v>891</v>
      </c>
      <c r="D48" s="14"/>
      <c r="E48" s="14"/>
      <c r="F48" s="14"/>
      <c r="G48" s="14"/>
      <c r="H48" s="14"/>
      <c r="I48" s="14"/>
    </row>
    <row r="49" spans="1:12" ht="19.5" x14ac:dyDescent="0.25">
      <c r="A49" s="77" t="s">
        <v>33</v>
      </c>
      <c r="B49" s="77"/>
      <c r="C49" s="77"/>
      <c r="D49" s="77"/>
      <c r="E49" s="77"/>
      <c r="F49" s="77"/>
      <c r="G49" s="77"/>
      <c r="H49" s="77"/>
      <c r="I49" s="14"/>
    </row>
    <row r="50" spans="1:12" ht="18.75" x14ac:dyDescent="0.25">
      <c r="A50" s="75" t="s">
        <v>0</v>
      </c>
      <c r="B50" s="75" t="s">
        <v>1</v>
      </c>
      <c r="C50" s="75" t="s">
        <v>55</v>
      </c>
      <c r="D50" s="75"/>
      <c r="E50" s="75"/>
      <c r="F50" s="75"/>
      <c r="G50" s="75"/>
      <c r="H50" s="78"/>
      <c r="I50" s="78"/>
    </row>
    <row r="51" spans="1:12" ht="49.5" customHeight="1" x14ac:dyDescent="0.25">
      <c r="A51" s="75"/>
      <c r="B51" s="75"/>
      <c r="C51" s="39" t="s">
        <v>17</v>
      </c>
      <c r="D51" s="39" t="s">
        <v>18</v>
      </c>
      <c r="E51" s="39" t="s">
        <v>19</v>
      </c>
      <c r="F51" s="39" t="s">
        <v>20</v>
      </c>
      <c r="G51" s="39" t="s">
        <v>34</v>
      </c>
      <c r="H51" s="41" t="s">
        <v>57</v>
      </c>
      <c r="I51" s="41" t="s">
        <v>35</v>
      </c>
      <c r="J51" s="40"/>
      <c r="K51" s="15"/>
      <c r="L51" s="15"/>
    </row>
    <row r="52" spans="1:12" ht="18.75" x14ac:dyDescent="0.25">
      <c r="A52" s="29" t="s">
        <v>36</v>
      </c>
      <c r="B52" s="29" t="s">
        <v>37</v>
      </c>
      <c r="C52" s="29">
        <v>1</v>
      </c>
      <c r="D52" s="29">
        <v>2</v>
      </c>
      <c r="E52" s="29">
        <v>3</v>
      </c>
      <c r="F52" s="29">
        <v>4</v>
      </c>
      <c r="G52" s="29" t="s">
        <v>56</v>
      </c>
      <c r="H52" s="22">
        <v>6</v>
      </c>
      <c r="I52" s="22" t="s">
        <v>58</v>
      </c>
      <c r="J52" s="31"/>
      <c r="K52" s="32"/>
      <c r="L52" s="32"/>
    </row>
    <row r="53" spans="1:12" ht="18.75" x14ac:dyDescent="0.25">
      <c r="A53" s="59">
        <v>1</v>
      </c>
      <c r="B53" s="60" t="s">
        <v>22</v>
      </c>
      <c r="C53" s="59">
        <v>114</v>
      </c>
      <c r="D53" s="59">
        <v>78</v>
      </c>
      <c r="E53" s="59">
        <v>128</v>
      </c>
      <c r="F53" s="59">
        <v>201</v>
      </c>
      <c r="G53" s="59">
        <f>SUM(C53:F53)</f>
        <v>521</v>
      </c>
      <c r="H53" s="59">
        <v>495</v>
      </c>
      <c r="I53" s="66">
        <f>H53/G53</f>
        <v>0.9500959692898272</v>
      </c>
      <c r="J53" s="32"/>
      <c r="K53" s="32"/>
      <c r="L53" s="33"/>
    </row>
    <row r="54" spans="1:12" ht="18.75" x14ac:dyDescent="0.25">
      <c r="A54" s="59">
        <v>2</v>
      </c>
      <c r="B54" s="60" t="s">
        <v>23</v>
      </c>
      <c r="C54" s="59">
        <v>44</v>
      </c>
      <c r="D54" s="59">
        <v>19</v>
      </c>
      <c r="E54" s="59">
        <v>34</v>
      </c>
      <c r="F54" s="59">
        <v>24</v>
      </c>
      <c r="G54" s="69">
        <f>SUM(C54:F54)</f>
        <v>121</v>
      </c>
      <c r="H54" s="69">
        <v>115</v>
      </c>
      <c r="I54" s="66">
        <f t="shared" ref="I54" si="4">H54/G54</f>
        <v>0.95041322314049592</v>
      </c>
      <c r="J54" s="32"/>
      <c r="K54" s="32"/>
      <c r="L54" s="33"/>
    </row>
    <row r="55" spans="1:12" s="44" customFormat="1" ht="18.75" x14ac:dyDescent="0.25">
      <c r="A55" s="67"/>
      <c r="B55" s="63" t="s">
        <v>38</v>
      </c>
      <c r="C55" s="63">
        <f t="shared" ref="C55:H55" si="5">SUM(C53:C54)</f>
        <v>158</v>
      </c>
      <c r="D55" s="63">
        <f t="shared" si="5"/>
        <v>97</v>
      </c>
      <c r="E55" s="63">
        <f t="shared" si="5"/>
        <v>162</v>
      </c>
      <c r="F55" s="63">
        <f t="shared" si="5"/>
        <v>225</v>
      </c>
      <c r="G55" s="63">
        <f t="shared" si="5"/>
        <v>642</v>
      </c>
      <c r="H55" s="63">
        <f t="shared" si="5"/>
        <v>610</v>
      </c>
      <c r="I55" s="68">
        <f>H55/G55</f>
        <v>0.95015576323987538</v>
      </c>
      <c r="J55" s="40"/>
      <c r="K55" s="40"/>
      <c r="L55" s="43"/>
    </row>
    <row r="56" spans="1:12" x14ac:dyDescent="0.25">
      <c r="A56" s="6"/>
      <c r="B56" s="6"/>
      <c r="C56" s="6"/>
      <c r="D56" s="6"/>
      <c r="E56" s="6"/>
      <c r="F56" s="6"/>
      <c r="G56" s="6"/>
      <c r="H56" s="6"/>
      <c r="I56" s="6"/>
    </row>
    <row r="58" spans="1:12" ht="18.75" x14ac:dyDescent="0.25">
      <c r="A58" s="79" t="s">
        <v>41</v>
      </c>
      <c r="B58" s="80"/>
      <c r="C58" s="80"/>
      <c r="D58" s="80"/>
      <c r="E58" s="80"/>
      <c r="F58" s="80"/>
      <c r="G58" s="80"/>
      <c r="H58" s="81"/>
    </row>
    <row r="59" spans="1:12" ht="18.75" x14ac:dyDescent="0.25">
      <c r="A59" s="75" t="s">
        <v>59</v>
      </c>
      <c r="B59" s="75"/>
      <c r="C59" s="75"/>
      <c r="D59" s="75"/>
      <c r="E59" s="75"/>
      <c r="F59" s="75"/>
      <c r="G59" s="75"/>
      <c r="H59" s="75"/>
      <c r="I59" s="14"/>
    </row>
    <row r="60" spans="1:12" ht="18.75" x14ac:dyDescent="0.25">
      <c r="A60" s="7" t="s">
        <v>15</v>
      </c>
      <c r="B60" s="10" t="s">
        <v>16</v>
      </c>
      <c r="C60" s="7" t="s">
        <v>17</v>
      </c>
      <c r="D60" s="7" t="s">
        <v>18</v>
      </c>
      <c r="E60" s="7" t="s">
        <v>19</v>
      </c>
      <c r="F60" s="11" t="s">
        <v>20</v>
      </c>
      <c r="G60" s="11" t="s">
        <v>21</v>
      </c>
      <c r="H60" s="11"/>
      <c r="I60" s="16"/>
    </row>
    <row r="61" spans="1:12" ht="18.75" x14ac:dyDescent="0.25">
      <c r="A61" s="8">
        <v>1</v>
      </c>
      <c r="B61" s="9" t="s">
        <v>6</v>
      </c>
      <c r="C61" s="22">
        <v>86</v>
      </c>
      <c r="D61" s="22">
        <v>40</v>
      </c>
      <c r="E61" s="22">
        <v>72</v>
      </c>
      <c r="F61" s="22">
        <v>164</v>
      </c>
      <c r="G61" s="22">
        <v>96</v>
      </c>
      <c r="H61" s="13"/>
      <c r="I61" s="18"/>
    </row>
    <row r="62" spans="1:12" ht="18.75" x14ac:dyDescent="0.25">
      <c r="A62" s="82" t="s">
        <v>60</v>
      </c>
      <c r="B62" s="82"/>
      <c r="C62" s="82"/>
      <c r="D62" s="82"/>
      <c r="E62" s="82"/>
      <c r="F62" s="82"/>
      <c r="G62" s="82"/>
      <c r="H62" s="82"/>
      <c r="I62" s="82"/>
    </row>
    <row r="63" spans="1:12" ht="37.5" x14ac:dyDescent="0.25">
      <c r="A63" s="7" t="s">
        <v>15</v>
      </c>
      <c r="B63" s="7" t="s">
        <v>31</v>
      </c>
      <c r="C63" s="7" t="s">
        <v>32</v>
      </c>
      <c r="D63" s="14"/>
      <c r="E63" s="14"/>
      <c r="F63" s="14"/>
      <c r="G63" s="14"/>
      <c r="H63" s="14"/>
      <c r="I63" s="14"/>
    </row>
    <row r="64" spans="1:12" ht="18.75" x14ac:dyDescent="0.25">
      <c r="A64" s="22">
        <v>1</v>
      </c>
      <c r="B64" s="23" t="s">
        <v>43</v>
      </c>
      <c r="C64" s="8">
        <v>170</v>
      </c>
      <c r="D64" s="14"/>
      <c r="E64" s="14"/>
      <c r="F64" s="14"/>
      <c r="G64" s="14"/>
      <c r="H64" s="14"/>
      <c r="I64" s="14"/>
    </row>
    <row r="65" spans="1:12" ht="18.75" x14ac:dyDescent="0.25">
      <c r="A65" s="22">
        <v>2</v>
      </c>
      <c r="B65" s="23" t="s">
        <v>54</v>
      </c>
      <c r="C65" s="8">
        <v>86</v>
      </c>
      <c r="D65" s="14"/>
      <c r="E65" s="14"/>
      <c r="F65" s="14"/>
      <c r="G65" s="14"/>
      <c r="H65" s="14"/>
      <c r="I65" s="14"/>
    </row>
    <row r="66" spans="1:12" ht="18.75" x14ac:dyDescent="0.25">
      <c r="A66" s="75" t="s">
        <v>30</v>
      </c>
      <c r="B66" s="75"/>
      <c r="C66" s="7">
        <f>SUM(C64:C65)</f>
        <v>256</v>
      </c>
      <c r="D66" s="14"/>
      <c r="E66" s="14"/>
      <c r="F66" s="14"/>
      <c r="G66" s="14"/>
      <c r="H66" s="14"/>
      <c r="I66" s="14"/>
    </row>
    <row r="67" spans="1:12" ht="19.5" x14ac:dyDescent="0.25">
      <c r="A67" s="77" t="s">
        <v>33</v>
      </c>
      <c r="B67" s="77"/>
      <c r="C67" s="77"/>
      <c r="D67" s="77"/>
      <c r="E67" s="77"/>
      <c r="F67" s="77"/>
      <c r="G67" s="77"/>
      <c r="H67" s="77"/>
      <c r="I67" s="14"/>
    </row>
    <row r="68" spans="1:12" ht="18.75" x14ac:dyDescent="0.25">
      <c r="A68" s="75" t="s">
        <v>0</v>
      </c>
      <c r="B68" s="75" t="s">
        <v>1</v>
      </c>
      <c r="C68" s="75" t="s">
        <v>55</v>
      </c>
      <c r="D68" s="75"/>
      <c r="E68" s="75"/>
      <c r="F68" s="75"/>
      <c r="G68" s="75"/>
      <c r="H68" s="78"/>
      <c r="I68" s="78"/>
    </row>
    <row r="69" spans="1:12" ht="49.5" customHeight="1" x14ac:dyDescent="0.25">
      <c r="A69" s="75"/>
      <c r="B69" s="75"/>
      <c r="C69" s="39" t="s">
        <v>17</v>
      </c>
      <c r="D69" s="39" t="s">
        <v>18</v>
      </c>
      <c r="E69" s="39" t="s">
        <v>19</v>
      </c>
      <c r="F69" s="39" t="s">
        <v>20</v>
      </c>
      <c r="G69" s="39" t="s">
        <v>34</v>
      </c>
      <c r="H69" s="41" t="s">
        <v>57</v>
      </c>
      <c r="I69" s="41" t="s">
        <v>35</v>
      </c>
      <c r="J69" s="40"/>
      <c r="K69" s="15"/>
      <c r="L69" s="15"/>
    </row>
    <row r="70" spans="1:12" ht="18.75" x14ac:dyDescent="0.25">
      <c r="A70" s="29" t="s">
        <v>36</v>
      </c>
      <c r="B70" s="29" t="s">
        <v>37</v>
      </c>
      <c r="C70" s="29">
        <v>1</v>
      </c>
      <c r="D70" s="29">
        <v>2</v>
      </c>
      <c r="E70" s="29">
        <v>3</v>
      </c>
      <c r="F70" s="29">
        <v>4</v>
      </c>
      <c r="G70" s="29" t="s">
        <v>56</v>
      </c>
      <c r="H70" s="22">
        <v>6</v>
      </c>
      <c r="I70" s="22" t="s">
        <v>58</v>
      </c>
      <c r="J70" s="31"/>
      <c r="K70" s="32"/>
      <c r="L70" s="32"/>
    </row>
    <row r="71" spans="1:12" ht="18.75" x14ac:dyDescent="0.25">
      <c r="A71" s="22">
        <v>1</v>
      </c>
      <c r="B71" s="23" t="s">
        <v>22</v>
      </c>
      <c r="C71" s="22"/>
      <c r="D71" s="22"/>
      <c r="E71" s="22">
        <v>40</v>
      </c>
      <c r="F71" s="22">
        <v>8</v>
      </c>
      <c r="G71" s="22">
        <v>48</v>
      </c>
      <c r="H71" s="22">
        <v>44</v>
      </c>
      <c r="I71" s="30">
        <f>H71/G71</f>
        <v>0.91666666666666663</v>
      </c>
      <c r="J71" s="32"/>
      <c r="K71" s="32"/>
      <c r="L71" s="33"/>
    </row>
    <row r="72" spans="1:12" ht="18.75" x14ac:dyDescent="0.25">
      <c r="A72" s="22">
        <v>2</v>
      </c>
      <c r="B72" s="23" t="s">
        <v>23</v>
      </c>
      <c r="C72" s="22"/>
      <c r="D72" s="22"/>
      <c r="E72" s="22"/>
      <c r="F72" s="22"/>
      <c r="G72" s="22"/>
      <c r="H72" s="22"/>
      <c r="I72" s="30"/>
      <c r="J72" s="32"/>
      <c r="K72" s="32"/>
      <c r="L72" s="33"/>
    </row>
    <row r="73" spans="1:12" s="44" customFormat="1" ht="18.75" x14ac:dyDescent="0.25">
      <c r="A73" s="27"/>
      <c r="B73" s="54" t="s">
        <v>38</v>
      </c>
      <c r="C73" s="54">
        <f t="shared" ref="C73:H73" si="6">SUM(C71:C72)</f>
        <v>0</v>
      </c>
      <c r="D73" s="54">
        <f t="shared" si="6"/>
        <v>0</v>
      </c>
      <c r="E73" s="54">
        <f t="shared" si="6"/>
        <v>40</v>
      </c>
      <c r="F73" s="54">
        <f t="shared" si="6"/>
        <v>8</v>
      </c>
      <c r="G73" s="54">
        <f t="shared" si="6"/>
        <v>48</v>
      </c>
      <c r="H73" s="54">
        <f t="shared" si="6"/>
        <v>44</v>
      </c>
      <c r="I73" s="42">
        <f>H73/G73</f>
        <v>0.91666666666666663</v>
      </c>
      <c r="J73" s="40"/>
      <c r="K73" s="40"/>
      <c r="L73" s="43"/>
    </row>
    <row r="74" spans="1:12" x14ac:dyDescent="0.25">
      <c r="A74" s="6"/>
      <c r="B74" s="6"/>
      <c r="C74" s="6"/>
      <c r="D74" s="6"/>
      <c r="E74" s="6"/>
      <c r="F74" s="6"/>
      <c r="G74" s="6"/>
      <c r="H74" s="6"/>
      <c r="I74" s="6"/>
    </row>
    <row r="75" spans="1:12" x14ac:dyDescent="0.25">
      <c r="A75" s="14"/>
      <c r="B75" s="14"/>
      <c r="C75" s="14"/>
      <c r="D75" s="14"/>
      <c r="E75" s="14"/>
      <c r="F75" s="14"/>
      <c r="G75" s="14"/>
      <c r="H75" s="14"/>
      <c r="I75" s="14"/>
    </row>
    <row r="77" spans="1:12" ht="18.75" x14ac:dyDescent="0.25">
      <c r="A77" s="79" t="s">
        <v>62</v>
      </c>
      <c r="B77" s="80"/>
      <c r="C77" s="80"/>
      <c r="D77" s="80"/>
      <c r="E77" s="80"/>
      <c r="F77" s="80"/>
      <c r="G77" s="80"/>
      <c r="H77" s="81"/>
    </row>
    <row r="78" spans="1:12" ht="18.75" x14ac:dyDescent="0.25">
      <c r="A78" s="75" t="s">
        <v>59</v>
      </c>
      <c r="B78" s="75"/>
      <c r="C78" s="75"/>
      <c r="D78" s="75"/>
      <c r="E78" s="75"/>
      <c r="F78" s="75"/>
      <c r="G78" s="75"/>
      <c r="H78" s="75"/>
      <c r="I78" s="14"/>
    </row>
    <row r="79" spans="1:12" ht="18.75" x14ac:dyDescent="0.25">
      <c r="A79" s="7" t="s">
        <v>15</v>
      </c>
      <c r="B79" s="10" t="s">
        <v>16</v>
      </c>
      <c r="C79" s="7" t="s">
        <v>17</v>
      </c>
      <c r="D79" s="7" t="s">
        <v>18</v>
      </c>
      <c r="E79" s="7" t="s">
        <v>19</v>
      </c>
      <c r="F79" s="11" t="s">
        <v>20</v>
      </c>
      <c r="G79" s="11" t="s">
        <v>21</v>
      </c>
      <c r="H79" s="11"/>
      <c r="I79" s="16"/>
    </row>
    <row r="80" spans="1:12" ht="56.25" x14ac:dyDescent="0.25">
      <c r="A80" s="8">
        <v>1</v>
      </c>
      <c r="B80" s="9" t="s">
        <v>73</v>
      </c>
      <c r="C80" s="22">
        <v>126</v>
      </c>
      <c r="D80" s="22">
        <v>181</v>
      </c>
      <c r="E80" s="22">
        <v>339</v>
      </c>
      <c r="F80" s="22">
        <v>331</v>
      </c>
      <c r="G80" s="22">
        <v>320</v>
      </c>
      <c r="H80" s="13"/>
      <c r="I80" s="18"/>
    </row>
    <row r="81" spans="1:12" ht="18.75" x14ac:dyDescent="0.25">
      <c r="A81" s="82" t="s">
        <v>60</v>
      </c>
      <c r="B81" s="82"/>
      <c r="C81" s="82"/>
      <c r="D81" s="82"/>
      <c r="E81" s="82"/>
      <c r="F81" s="82"/>
      <c r="G81" s="82"/>
      <c r="H81" s="82"/>
      <c r="I81" s="82"/>
    </row>
    <row r="82" spans="1:12" ht="37.5" x14ac:dyDescent="0.25">
      <c r="A82" s="7" t="s">
        <v>15</v>
      </c>
      <c r="B82" s="7" t="s">
        <v>31</v>
      </c>
      <c r="C82" s="7" t="s">
        <v>32</v>
      </c>
      <c r="D82" s="14"/>
      <c r="E82" s="14"/>
      <c r="F82" s="14"/>
      <c r="G82" s="14"/>
      <c r="H82" s="14"/>
      <c r="I82" s="14"/>
    </row>
    <row r="83" spans="1:12" ht="18.75" x14ac:dyDescent="0.25">
      <c r="A83" s="22">
        <v>1</v>
      </c>
      <c r="B83" s="23" t="s">
        <v>43</v>
      </c>
      <c r="C83" s="8">
        <v>600</v>
      </c>
      <c r="D83" s="14"/>
      <c r="E83" s="14"/>
      <c r="F83" s="14"/>
      <c r="G83" s="14"/>
      <c r="H83" s="14"/>
      <c r="I83" s="14"/>
    </row>
    <row r="84" spans="1:12" ht="18.75" x14ac:dyDescent="0.25">
      <c r="A84" s="22">
        <v>2</v>
      </c>
      <c r="B84" s="23" t="s">
        <v>54</v>
      </c>
      <c r="C84" s="8">
        <v>170</v>
      </c>
      <c r="D84" s="14"/>
      <c r="E84" s="14"/>
      <c r="F84" s="14"/>
      <c r="G84" s="14"/>
      <c r="H84" s="14"/>
      <c r="I84" s="14"/>
    </row>
    <row r="85" spans="1:12" ht="18.75" x14ac:dyDescent="0.25">
      <c r="A85" s="75" t="s">
        <v>30</v>
      </c>
      <c r="B85" s="75"/>
      <c r="C85" s="7">
        <f>SUM(C83:C84)</f>
        <v>770</v>
      </c>
      <c r="D85" s="14"/>
      <c r="E85" s="14"/>
      <c r="F85" s="14"/>
      <c r="G85" s="14"/>
      <c r="H85" s="14"/>
      <c r="I85" s="14"/>
    </row>
    <row r="86" spans="1:12" ht="19.5" x14ac:dyDescent="0.25">
      <c r="A86" s="77" t="s">
        <v>33</v>
      </c>
      <c r="B86" s="77"/>
      <c r="C86" s="77"/>
      <c r="D86" s="77"/>
      <c r="E86" s="77"/>
      <c r="F86" s="77"/>
      <c r="G86" s="77"/>
      <c r="H86" s="77"/>
      <c r="I86" s="14"/>
    </row>
    <row r="87" spans="1:12" ht="18.75" x14ac:dyDescent="0.25">
      <c r="A87" s="75" t="s">
        <v>0</v>
      </c>
      <c r="B87" s="75" t="s">
        <v>1</v>
      </c>
      <c r="C87" s="75" t="s">
        <v>55</v>
      </c>
      <c r="D87" s="75"/>
      <c r="E87" s="75"/>
      <c r="F87" s="75"/>
      <c r="G87" s="75"/>
      <c r="H87" s="78"/>
      <c r="I87" s="78"/>
    </row>
    <row r="88" spans="1:12" ht="49.5" customHeight="1" x14ac:dyDescent="0.25">
      <c r="A88" s="75"/>
      <c r="B88" s="75"/>
      <c r="C88" s="39" t="s">
        <v>17</v>
      </c>
      <c r="D88" s="39" t="s">
        <v>18</v>
      </c>
      <c r="E88" s="39" t="s">
        <v>19</v>
      </c>
      <c r="F88" s="39" t="s">
        <v>20</v>
      </c>
      <c r="G88" s="39" t="s">
        <v>34</v>
      </c>
      <c r="H88" s="41" t="s">
        <v>57</v>
      </c>
      <c r="I88" s="41" t="s">
        <v>35</v>
      </c>
      <c r="J88" s="40"/>
      <c r="K88" s="15"/>
      <c r="L88" s="15"/>
    </row>
    <row r="89" spans="1:12" ht="18.75" x14ac:dyDescent="0.25">
      <c r="A89" s="29" t="s">
        <v>36</v>
      </c>
      <c r="B89" s="29" t="s">
        <v>37</v>
      </c>
      <c r="C89" s="29">
        <v>1</v>
      </c>
      <c r="D89" s="29">
        <v>2</v>
      </c>
      <c r="E89" s="29">
        <v>3</v>
      </c>
      <c r="F89" s="29">
        <v>4</v>
      </c>
      <c r="G89" s="29" t="s">
        <v>56</v>
      </c>
      <c r="H89" s="22">
        <v>6</v>
      </c>
      <c r="I89" s="22" t="s">
        <v>58</v>
      </c>
      <c r="J89" s="31"/>
      <c r="K89" s="32"/>
      <c r="L89" s="32"/>
    </row>
    <row r="90" spans="1:12" ht="18.75" x14ac:dyDescent="0.25">
      <c r="A90" s="59">
        <v>1</v>
      </c>
      <c r="B90" s="60" t="s">
        <v>22</v>
      </c>
      <c r="C90" s="59">
        <v>93</v>
      </c>
      <c r="D90" s="59">
        <v>83</v>
      </c>
      <c r="E90" s="59">
        <v>60</v>
      </c>
      <c r="F90" s="59">
        <v>105</v>
      </c>
      <c r="G90" s="59">
        <f>SUM(C90:F90)</f>
        <v>341</v>
      </c>
      <c r="H90" s="59">
        <v>304</v>
      </c>
      <c r="I90" s="66">
        <f>H90/G90</f>
        <v>0.89149560117302051</v>
      </c>
      <c r="J90" s="32"/>
      <c r="K90" s="32"/>
      <c r="L90" s="33"/>
    </row>
    <row r="91" spans="1:12" ht="18.75" x14ac:dyDescent="0.25">
      <c r="A91" s="59">
        <v>2</v>
      </c>
      <c r="B91" s="60" t="s">
        <v>23</v>
      </c>
      <c r="C91" s="59">
        <v>11</v>
      </c>
      <c r="D91" s="59">
        <v>0</v>
      </c>
      <c r="E91" s="59">
        <v>7</v>
      </c>
      <c r="F91" s="59">
        <v>10</v>
      </c>
      <c r="G91" s="59">
        <f>SUM(C91:F91)</f>
        <v>28</v>
      </c>
      <c r="H91" s="59">
        <v>26</v>
      </c>
      <c r="I91" s="66">
        <f t="shared" ref="I91" si="7">H91/G91</f>
        <v>0.9285714285714286</v>
      </c>
      <c r="J91" s="32"/>
      <c r="K91" s="32"/>
      <c r="L91" s="33"/>
    </row>
    <row r="92" spans="1:12" s="44" customFormat="1" ht="18.75" x14ac:dyDescent="0.25">
      <c r="A92" s="67"/>
      <c r="B92" s="63" t="s">
        <v>38</v>
      </c>
      <c r="C92" s="63">
        <f t="shared" ref="C92:H92" si="8">SUM(C90:C91)</f>
        <v>104</v>
      </c>
      <c r="D92" s="63">
        <f t="shared" si="8"/>
        <v>83</v>
      </c>
      <c r="E92" s="63">
        <f t="shared" si="8"/>
        <v>67</v>
      </c>
      <c r="F92" s="63">
        <f t="shared" si="8"/>
        <v>115</v>
      </c>
      <c r="G92" s="63">
        <f t="shared" si="8"/>
        <v>369</v>
      </c>
      <c r="H92" s="63">
        <f t="shared" si="8"/>
        <v>330</v>
      </c>
      <c r="I92" s="68">
        <f>H92/G92</f>
        <v>0.89430894308943087</v>
      </c>
      <c r="J92" s="40"/>
      <c r="K92" s="40"/>
      <c r="L92" s="43"/>
    </row>
    <row r="93" spans="1:12" x14ac:dyDescent="0.25">
      <c r="A93" s="6"/>
      <c r="B93" s="6"/>
      <c r="C93" s="6"/>
      <c r="D93" s="6"/>
      <c r="E93" s="6"/>
      <c r="F93" s="6"/>
      <c r="G93" s="6"/>
      <c r="H93" s="6"/>
      <c r="I93" s="6"/>
    </row>
    <row r="95" spans="1:12" ht="18.75" x14ac:dyDescent="0.25">
      <c r="A95" s="79" t="s">
        <v>63</v>
      </c>
      <c r="B95" s="80"/>
      <c r="C95" s="80"/>
      <c r="D95" s="80"/>
      <c r="E95" s="80"/>
      <c r="F95" s="80"/>
      <c r="G95" s="80"/>
      <c r="H95" s="81"/>
    </row>
    <row r="96" spans="1:12" ht="18.75" x14ac:dyDescent="0.25">
      <c r="A96" s="75" t="s">
        <v>59</v>
      </c>
      <c r="B96" s="75"/>
      <c r="C96" s="75"/>
      <c r="D96" s="75"/>
      <c r="E96" s="75"/>
      <c r="F96" s="75"/>
      <c r="G96" s="75"/>
      <c r="H96" s="75"/>
      <c r="I96" s="14"/>
    </row>
    <row r="97" spans="1:12" ht="18.75" x14ac:dyDescent="0.25">
      <c r="A97" s="7" t="s">
        <v>15</v>
      </c>
      <c r="B97" s="10" t="s">
        <v>16</v>
      </c>
      <c r="C97" s="7" t="s">
        <v>17</v>
      </c>
      <c r="D97" s="7" t="s">
        <v>18</v>
      </c>
      <c r="E97" s="7" t="s">
        <v>19</v>
      </c>
      <c r="F97" s="11" t="s">
        <v>20</v>
      </c>
      <c r="G97" s="11" t="s">
        <v>21</v>
      </c>
      <c r="H97" s="11"/>
      <c r="I97" s="16"/>
    </row>
    <row r="98" spans="1:12" ht="56.25" x14ac:dyDescent="0.25">
      <c r="A98" s="8">
        <v>1</v>
      </c>
      <c r="B98" s="9" t="s">
        <v>8</v>
      </c>
      <c r="C98" s="22">
        <v>336</v>
      </c>
      <c r="D98" s="22">
        <v>369</v>
      </c>
      <c r="E98" s="22">
        <v>216</v>
      </c>
      <c r="F98" s="22">
        <v>169</v>
      </c>
      <c r="G98" s="22">
        <v>251</v>
      </c>
      <c r="H98" s="13"/>
      <c r="I98" s="18"/>
    </row>
    <row r="99" spans="1:12" ht="18.75" x14ac:dyDescent="0.25">
      <c r="A99" s="82" t="s">
        <v>60</v>
      </c>
      <c r="B99" s="82"/>
      <c r="C99" s="82"/>
      <c r="D99" s="82"/>
      <c r="E99" s="82"/>
      <c r="F99" s="82"/>
      <c r="G99" s="82"/>
      <c r="H99" s="82"/>
      <c r="I99" s="82"/>
    </row>
    <row r="100" spans="1:12" ht="37.5" x14ac:dyDescent="0.25">
      <c r="A100" s="7" t="s">
        <v>15</v>
      </c>
      <c r="B100" s="7" t="s">
        <v>31</v>
      </c>
      <c r="C100" s="7" t="s">
        <v>32</v>
      </c>
      <c r="D100" s="14"/>
      <c r="E100" s="14"/>
      <c r="F100" s="14"/>
      <c r="G100" s="14"/>
      <c r="H100" s="14"/>
      <c r="I100" s="14"/>
    </row>
    <row r="101" spans="1:12" ht="18.75" x14ac:dyDescent="0.25">
      <c r="A101" s="22">
        <v>1</v>
      </c>
      <c r="B101" s="23" t="s">
        <v>43</v>
      </c>
      <c r="C101" s="8">
        <v>254</v>
      </c>
      <c r="D101" s="14"/>
      <c r="E101" s="14"/>
      <c r="F101" s="14"/>
      <c r="G101" s="14"/>
      <c r="H101" s="14"/>
      <c r="I101" s="14"/>
    </row>
    <row r="102" spans="1:12" ht="18.75" x14ac:dyDescent="0.25">
      <c r="A102" s="22">
        <v>2</v>
      </c>
      <c r="B102" s="23" t="s">
        <v>54</v>
      </c>
      <c r="C102" s="8">
        <v>248</v>
      </c>
      <c r="D102" s="14"/>
      <c r="E102" s="14"/>
      <c r="F102" s="14"/>
      <c r="G102" s="14"/>
      <c r="H102" s="14"/>
      <c r="I102" s="14"/>
    </row>
    <row r="103" spans="1:12" ht="18.75" x14ac:dyDescent="0.25">
      <c r="A103" s="75" t="s">
        <v>30</v>
      </c>
      <c r="B103" s="75"/>
      <c r="C103" s="7">
        <f>SUM(C101:C102)</f>
        <v>502</v>
      </c>
      <c r="D103" s="14"/>
      <c r="E103" s="14"/>
      <c r="F103" s="14"/>
      <c r="G103" s="14"/>
      <c r="H103" s="14"/>
      <c r="I103" s="14"/>
    </row>
    <row r="104" spans="1:12" ht="19.5" x14ac:dyDescent="0.25">
      <c r="A104" s="77" t="s">
        <v>33</v>
      </c>
      <c r="B104" s="77"/>
      <c r="C104" s="77"/>
      <c r="D104" s="77"/>
      <c r="E104" s="77"/>
      <c r="F104" s="77"/>
      <c r="G104" s="77"/>
      <c r="H104" s="77"/>
      <c r="I104" s="14"/>
    </row>
    <row r="105" spans="1:12" ht="18.75" x14ac:dyDescent="0.25">
      <c r="A105" s="75" t="s">
        <v>0</v>
      </c>
      <c r="B105" s="75" t="s">
        <v>1</v>
      </c>
      <c r="C105" s="75" t="s">
        <v>55</v>
      </c>
      <c r="D105" s="75"/>
      <c r="E105" s="75"/>
      <c r="F105" s="75"/>
      <c r="G105" s="75"/>
      <c r="H105" s="78"/>
      <c r="I105" s="78"/>
    </row>
    <row r="106" spans="1:12" ht="49.5" customHeight="1" x14ac:dyDescent="0.25">
      <c r="A106" s="75"/>
      <c r="B106" s="75"/>
      <c r="C106" s="39" t="s">
        <v>17</v>
      </c>
      <c r="D106" s="39" t="s">
        <v>18</v>
      </c>
      <c r="E106" s="39" t="s">
        <v>19</v>
      </c>
      <c r="F106" s="39" t="s">
        <v>20</v>
      </c>
      <c r="G106" s="39" t="s">
        <v>34</v>
      </c>
      <c r="H106" s="41" t="s">
        <v>57</v>
      </c>
      <c r="I106" s="41" t="s">
        <v>35</v>
      </c>
      <c r="J106" s="40"/>
      <c r="K106" s="15"/>
      <c r="L106" s="15"/>
    </row>
    <row r="107" spans="1:12" ht="18.75" x14ac:dyDescent="0.25">
      <c r="A107" s="29" t="s">
        <v>36</v>
      </c>
      <c r="B107" s="29" t="s">
        <v>37</v>
      </c>
      <c r="C107" s="29">
        <v>1</v>
      </c>
      <c r="D107" s="29">
        <v>2</v>
      </c>
      <c r="E107" s="29">
        <v>3</v>
      </c>
      <c r="F107" s="29">
        <v>4</v>
      </c>
      <c r="G107" s="29" t="s">
        <v>56</v>
      </c>
      <c r="H107" s="22">
        <v>6</v>
      </c>
      <c r="I107" s="22" t="s">
        <v>58</v>
      </c>
      <c r="J107" s="31"/>
      <c r="K107" s="32"/>
      <c r="L107" s="32"/>
    </row>
    <row r="108" spans="1:12" ht="18.75" x14ac:dyDescent="0.25">
      <c r="A108" s="22">
        <v>1</v>
      </c>
      <c r="B108" s="23" t="s">
        <v>22</v>
      </c>
      <c r="C108" s="22">
        <v>70</v>
      </c>
      <c r="D108" s="22">
        <v>20</v>
      </c>
      <c r="E108" s="22">
        <v>45</v>
      </c>
      <c r="F108" s="22">
        <v>73</v>
      </c>
      <c r="G108" s="22">
        <f>SUM(C108:F108)</f>
        <v>208</v>
      </c>
      <c r="H108" s="22">
        <v>186</v>
      </c>
      <c r="I108" s="30">
        <f>H108/G108</f>
        <v>0.89423076923076927</v>
      </c>
      <c r="J108" s="32"/>
      <c r="K108" s="32"/>
      <c r="L108" s="33"/>
    </row>
    <row r="109" spans="1:12" ht="18.75" x14ac:dyDescent="0.25">
      <c r="A109" s="22">
        <v>2</v>
      </c>
      <c r="B109" s="23" t="s">
        <v>23</v>
      </c>
      <c r="C109" s="22">
        <v>6</v>
      </c>
      <c r="D109" s="22">
        <v>7</v>
      </c>
      <c r="E109" s="22">
        <v>34</v>
      </c>
      <c r="F109" s="22">
        <v>34</v>
      </c>
      <c r="G109" s="22">
        <f>SUM(C109:F109)</f>
        <v>81</v>
      </c>
      <c r="H109" s="22">
        <v>73</v>
      </c>
      <c r="I109" s="30">
        <f t="shared" ref="I109" si="9">H109/G109</f>
        <v>0.90123456790123457</v>
      </c>
      <c r="J109" s="32"/>
      <c r="K109" s="32"/>
      <c r="L109" s="33"/>
    </row>
    <row r="110" spans="1:12" s="44" customFormat="1" ht="18.75" x14ac:dyDescent="0.25">
      <c r="A110" s="27"/>
      <c r="B110" s="54" t="s">
        <v>38</v>
      </c>
      <c r="C110" s="54">
        <f t="shared" ref="C110:H110" si="10">SUM(C108:C109)</f>
        <v>76</v>
      </c>
      <c r="D110" s="54">
        <f t="shared" si="10"/>
        <v>27</v>
      </c>
      <c r="E110" s="54">
        <f t="shared" si="10"/>
        <v>79</v>
      </c>
      <c r="F110" s="54">
        <f t="shared" si="10"/>
        <v>107</v>
      </c>
      <c r="G110" s="54">
        <f t="shared" si="10"/>
        <v>289</v>
      </c>
      <c r="H110" s="54">
        <f t="shared" si="10"/>
        <v>259</v>
      </c>
      <c r="I110" s="42">
        <f>H110/G110</f>
        <v>0.89619377162629754</v>
      </c>
      <c r="J110" s="40"/>
      <c r="K110" s="40"/>
      <c r="L110" s="43"/>
    </row>
    <row r="111" spans="1:12" x14ac:dyDescent="0.25">
      <c r="A111" s="6"/>
      <c r="B111" s="6"/>
      <c r="C111" s="6"/>
      <c r="D111" s="6"/>
      <c r="E111" s="6"/>
      <c r="F111" s="6"/>
      <c r="G111" s="6"/>
      <c r="H111" s="6"/>
      <c r="I111" s="6"/>
    </row>
    <row r="113" spans="1:12" ht="18.75" x14ac:dyDescent="0.25">
      <c r="A113" s="79" t="s">
        <v>64</v>
      </c>
      <c r="B113" s="80"/>
      <c r="C113" s="80"/>
      <c r="D113" s="80"/>
      <c r="E113" s="80"/>
      <c r="F113" s="80"/>
      <c r="G113" s="80"/>
      <c r="H113" s="81"/>
    </row>
    <row r="114" spans="1:12" ht="18.75" x14ac:dyDescent="0.25">
      <c r="A114" s="75" t="s">
        <v>59</v>
      </c>
      <c r="B114" s="75"/>
      <c r="C114" s="75"/>
      <c r="D114" s="75"/>
      <c r="E114" s="75"/>
      <c r="F114" s="75"/>
      <c r="G114" s="75"/>
      <c r="H114" s="75"/>
      <c r="I114" s="14"/>
    </row>
    <row r="115" spans="1:12" ht="18.75" x14ac:dyDescent="0.25">
      <c r="A115" s="7" t="s">
        <v>15</v>
      </c>
      <c r="B115" s="10" t="s">
        <v>16</v>
      </c>
      <c r="C115" s="7" t="s">
        <v>17</v>
      </c>
      <c r="D115" s="7" t="s">
        <v>18</v>
      </c>
      <c r="E115" s="7" t="s">
        <v>19</v>
      </c>
      <c r="F115" s="11" t="s">
        <v>20</v>
      </c>
      <c r="G115" s="11" t="s">
        <v>21</v>
      </c>
      <c r="H115" s="11"/>
      <c r="I115" s="16"/>
    </row>
    <row r="116" spans="1:12" ht="56.25" x14ac:dyDescent="0.25">
      <c r="A116" s="8">
        <v>1</v>
      </c>
      <c r="B116" s="9" t="s">
        <v>71</v>
      </c>
      <c r="C116" s="22">
        <v>144</v>
      </c>
      <c r="D116" s="22">
        <v>140</v>
      </c>
      <c r="E116" s="22">
        <v>678</v>
      </c>
      <c r="F116" s="22">
        <v>643</v>
      </c>
      <c r="G116" s="22">
        <v>491</v>
      </c>
      <c r="H116" s="13"/>
      <c r="I116" s="18"/>
    </row>
    <row r="117" spans="1:12" ht="18.75" x14ac:dyDescent="0.25">
      <c r="A117" s="82" t="s">
        <v>60</v>
      </c>
      <c r="B117" s="82"/>
      <c r="C117" s="82"/>
      <c r="D117" s="82"/>
      <c r="E117" s="82"/>
      <c r="F117" s="82"/>
      <c r="G117" s="82"/>
      <c r="H117" s="82"/>
      <c r="I117" s="82"/>
    </row>
    <row r="118" spans="1:12" ht="37.5" x14ac:dyDescent="0.25">
      <c r="A118" s="7" t="s">
        <v>15</v>
      </c>
      <c r="B118" s="7" t="s">
        <v>31</v>
      </c>
      <c r="C118" s="7" t="s">
        <v>32</v>
      </c>
      <c r="D118" s="14"/>
      <c r="E118" s="14"/>
      <c r="F118" s="14"/>
      <c r="G118" s="14"/>
      <c r="H118" s="14"/>
      <c r="I118" s="14"/>
    </row>
    <row r="119" spans="1:12" ht="18.75" x14ac:dyDescent="0.25">
      <c r="A119" s="22">
        <v>1</v>
      </c>
      <c r="B119" s="23" t="s">
        <v>43</v>
      </c>
      <c r="C119" s="8">
        <v>1109</v>
      </c>
      <c r="D119" s="14"/>
      <c r="E119" s="14"/>
      <c r="F119" s="14"/>
      <c r="G119" s="14"/>
      <c r="H119" s="14"/>
      <c r="I119" s="14"/>
    </row>
    <row r="120" spans="1:12" ht="18.75" x14ac:dyDescent="0.25">
      <c r="A120" s="22">
        <v>2</v>
      </c>
      <c r="B120" s="23" t="s">
        <v>54</v>
      </c>
      <c r="C120" s="8">
        <v>218</v>
      </c>
      <c r="D120" s="14"/>
      <c r="E120" s="14"/>
      <c r="F120" s="14"/>
      <c r="G120" s="14"/>
      <c r="H120" s="14"/>
      <c r="I120" s="14"/>
    </row>
    <row r="121" spans="1:12" ht="18.75" x14ac:dyDescent="0.25">
      <c r="A121" s="75" t="s">
        <v>30</v>
      </c>
      <c r="B121" s="75"/>
      <c r="C121" s="7">
        <f>SUM(C119:C120)</f>
        <v>1327</v>
      </c>
      <c r="D121" s="14"/>
      <c r="E121" s="14"/>
      <c r="F121" s="14"/>
      <c r="G121" s="14"/>
      <c r="H121" s="14"/>
      <c r="I121" s="14"/>
    </row>
    <row r="122" spans="1:12" ht="19.5" x14ac:dyDescent="0.25">
      <c r="A122" s="77" t="s">
        <v>33</v>
      </c>
      <c r="B122" s="77"/>
      <c r="C122" s="77"/>
      <c r="D122" s="77"/>
      <c r="E122" s="77"/>
      <c r="F122" s="77"/>
      <c r="G122" s="77"/>
      <c r="H122" s="77"/>
      <c r="I122" s="14"/>
    </row>
    <row r="123" spans="1:12" ht="18.75" x14ac:dyDescent="0.25">
      <c r="A123" s="75" t="s">
        <v>0</v>
      </c>
      <c r="B123" s="75" t="s">
        <v>1</v>
      </c>
      <c r="C123" s="75" t="s">
        <v>55</v>
      </c>
      <c r="D123" s="75"/>
      <c r="E123" s="75"/>
      <c r="F123" s="75"/>
      <c r="G123" s="75"/>
      <c r="H123" s="78"/>
      <c r="I123" s="78"/>
    </row>
    <row r="124" spans="1:12" ht="49.5" customHeight="1" x14ac:dyDescent="0.25">
      <c r="A124" s="75"/>
      <c r="B124" s="75"/>
      <c r="C124" s="39" t="s">
        <v>17</v>
      </c>
      <c r="D124" s="39" t="s">
        <v>18</v>
      </c>
      <c r="E124" s="39" t="s">
        <v>19</v>
      </c>
      <c r="F124" s="39" t="s">
        <v>20</v>
      </c>
      <c r="G124" s="39" t="s">
        <v>34</v>
      </c>
      <c r="H124" s="41" t="s">
        <v>57</v>
      </c>
      <c r="I124" s="41" t="s">
        <v>35</v>
      </c>
      <c r="J124" s="40"/>
      <c r="K124" s="15"/>
      <c r="L124" s="15"/>
    </row>
    <row r="125" spans="1:12" ht="18.75" x14ac:dyDescent="0.25">
      <c r="A125" s="29" t="s">
        <v>36</v>
      </c>
      <c r="B125" s="29" t="s">
        <v>37</v>
      </c>
      <c r="C125" s="29">
        <v>1</v>
      </c>
      <c r="D125" s="29">
        <v>2</v>
      </c>
      <c r="E125" s="29">
        <v>3</v>
      </c>
      <c r="F125" s="29">
        <v>4</v>
      </c>
      <c r="G125" s="29" t="s">
        <v>56</v>
      </c>
      <c r="H125" s="22">
        <v>6</v>
      </c>
      <c r="I125" s="22" t="s">
        <v>58</v>
      </c>
      <c r="J125" s="31"/>
      <c r="K125" s="32"/>
      <c r="L125" s="32"/>
    </row>
    <row r="126" spans="1:12" ht="18.75" x14ac:dyDescent="0.25">
      <c r="A126" s="22">
        <v>1</v>
      </c>
      <c r="B126" s="23" t="s">
        <v>22</v>
      </c>
      <c r="C126" s="22"/>
      <c r="D126" s="22"/>
      <c r="E126" s="22">
        <v>45</v>
      </c>
      <c r="F126" s="22">
        <v>50</v>
      </c>
      <c r="G126" s="22">
        <f>E126+F126</f>
        <v>95</v>
      </c>
      <c r="H126" s="22">
        <v>87</v>
      </c>
      <c r="I126" s="30">
        <f>H126/G126</f>
        <v>0.91578947368421049</v>
      </c>
      <c r="J126" s="32"/>
      <c r="K126" s="32"/>
      <c r="L126" s="33"/>
    </row>
    <row r="127" spans="1:12" ht="18.75" x14ac:dyDescent="0.25">
      <c r="A127" s="22">
        <v>2</v>
      </c>
      <c r="B127" s="23" t="s">
        <v>23</v>
      </c>
      <c r="C127" s="22"/>
      <c r="D127" s="22"/>
      <c r="E127" s="22">
        <v>1</v>
      </c>
      <c r="F127" s="22">
        <v>16</v>
      </c>
      <c r="G127" s="22">
        <f>E127+F127</f>
        <v>17</v>
      </c>
      <c r="H127" s="22">
        <v>16</v>
      </c>
      <c r="I127" s="30">
        <f t="shared" ref="I127" si="11">H127/G127</f>
        <v>0.94117647058823528</v>
      </c>
      <c r="J127" s="32"/>
      <c r="K127" s="32"/>
      <c r="L127" s="33"/>
    </row>
    <row r="128" spans="1:12" s="44" customFormat="1" ht="18.75" x14ac:dyDescent="0.25">
      <c r="A128" s="27"/>
      <c r="B128" s="54" t="s">
        <v>38</v>
      </c>
      <c r="C128" s="54">
        <f t="shared" ref="C128:H128" si="12">SUM(C126:C127)</f>
        <v>0</v>
      </c>
      <c r="D128" s="54">
        <f t="shared" si="12"/>
        <v>0</v>
      </c>
      <c r="E128" s="54">
        <f t="shared" si="12"/>
        <v>46</v>
      </c>
      <c r="F128" s="54">
        <f t="shared" si="12"/>
        <v>66</v>
      </c>
      <c r="G128" s="54">
        <f t="shared" si="12"/>
        <v>112</v>
      </c>
      <c r="H128" s="54">
        <f t="shared" si="12"/>
        <v>103</v>
      </c>
      <c r="I128" s="42">
        <f>H128/G128</f>
        <v>0.9196428571428571</v>
      </c>
      <c r="J128" s="40"/>
      <c r="K128" s="40"/>
      <c r="L128" s="43"/>
    </row>
    <row r="129" spans="1:9" x14ac:dyDescent="0.25">
      <c r="A129" s="6"/>
      <c r="B129" s="6"/>
      <c r="C129" s="6"/>
      <c r="D129" s="6"/>
      <c r="E129" s="6"/>
      <c r="F129" s="6"/>
      <c r="G129" s="6"/>
      <c r="H129" s="6"/>
      <c r="I129" s="6"/>
    </row>
  </sheetData>
  <mergeCells count="63">
    <mergeCell ref="A1:H1"/>
    <mergeCell ref="A5:I5"/>
    <mergeCell ref="A10:H10"/>
    <mergeCell ref="C11:G11"/>
    <mergeCell ref="H11:I11"/>
    <mergeCell ref="A2:H2"/>
    <mergeCell ref="A18:H18"/>
    <mergeCell ref="A19:H19"/>
    <mergeCell ref="A26:I26"/>
    <mergeCell ref="A9:B9"/>
    <mergeCell ref="A11:A12"/>
    <mergeCell ref="B11:B12"/>
    <mergeCell ref="A40:H40"/>
    <mergeCell ref="A41:H41"/>
    <mergeCell ref="A44:I44"/>
    <mergeCell ref="A48:B48"/>
    <mergeCell ref="A49:H49"/>
    <mergeCell ref="A30:B30"/>
    <mergeCell ref="A31:H31"/>
    <mergeCell ref="A32:A33"/>
    <mergeCell ref="B32:B33"/>
    <mergeCell ref="C32:G32"/>
    <mergeCell ref="H32:I32"/>
    <mergeCell ref="A78:H78"/>
    <mergeCell ref="A81:I81"/>
    <mergeCell ref="A50:A51"/>
    <mergeCell ref="B50:B51"/>
    <mergeCell ref="C50:G50"/>
    <mergeCell ref="H50:I50"/>
    <mergeCell ref="A68:A69"/>
    <mergeCell ref="B68:B69"/>
    <mergeCell ref="C68:G68"/>
    <mergeCell ref="H68:I68"/>
    <mergeCell ref="A77:H77"/>
    <mergeCell ref="A58:H58"/>
    <mergeCell ref="A59:H59"/>
    <mergeCell ref="A62:I62"/>
    <mergeCell ref="A66:B66"/>
    <mergeCell ref="A67:H67"/>
    <mergeCell ref="A123:A124"/>
    <mergeCell ref="B123:B124"/>
    <mergeCell ref="C123:G123"/>
    <mergeCell ref="H123:I123"/>
    <mergeCell ref="A95:H95"/>
    <mergeCell ref="A96:H96"/>
    <mergeCell ref="A99:I99"/>
    <mergeCell ref="A103:B103"/>
    <mergeCell ref="A104:H104"/>
    <mergeCell ref="A105:A106"/>
    <mergeCell ref="B105:B106"/>
    <mergeCell ref="C105:G105"/>
    <mergeCell ref="H105:I105"/>
    <mergeCell ref="A113:H113"/>
    <mergeCell ref="A114:H114"/>
    <mergeCell ref="A117:I117"/>
    <mergeCell ref="A121:B121"/>
    <mergeCell ref="A122:H122"/>
    <mergeCell ref="A85:B85"/>
    <mergeCell ref="A86:H86"/>
    <mergeCell ref="A87:A88"/>
    <mergeCell ref="B87:B88"/>
    <mergeCell ref="C87:G87"/>
    <mergeCell ref="H87:I87"/>
  </mergeCells>
  <printOptions horizontalCentered="1"/>
  <pageMargins left="0.25" right="0.25" top="0.25" bottom="0.2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"/>
  <sheetViews>
    <sheetView tabSelected="1" topLeftCell="A88" workbookViewId="0">
      <selection activeCell="K93" sqref="K93"/>
    </sheetView>
  </sheetViews>
  <sheetFormatPr defaultRowHeight="15" x14ac:dyDescent="0.25"/>
  <cols>
    <col min="2" max="2" width="15.42578125" bestFit="1" customWidth="1"/>
    <col min="3" max="8" width="16.140625" customWidth="1"/>
  </cols>
  <sheetData>
    <row r="1" spans="1:8" ht="19.5" thickBot="1" x14ac:dyDescent="0.3">
      <c r="A1" s="50" t="s">
        <v>74</v>
      </c>
    </row>
    <row r="2" spans="1:8" ht="19.5" thickBot="1" x14ac:dyDescent="0.3">
      <c r="A2" s="84" t="s">
        <v>0</v>
      </c>
      <c r="B2" s="84" t="s">
        <v>1</v>
      </c>
      <c r="C2" s="86" t="s">
        <v>75</v>
      </c>
      <c r="D2" s="87"/>
      <c r="E2" s="87"/>
      <c r="F2" s="87"/>
      <c r="G2" s="88"/>
    </row>
    <row r="3" spans="1:8" ht="19.5" thickBot="1" x14ac:dyDescent="0.3">
      <c r="A3" s="85"/>
      <c r="B3" s="85"/>
      <c r="C3" s="45" t="s">
        <v>76</v>
      </c>
      <c r="D3" s="45" t="s">
        <v>77</v>
      </c>
      <c r="E3" s="46" t="s">
        <v>78</v>
      </c>
      <c r="F3" s="46" t="s">
        <v>79</v>
      </c>
      <c r="G3" s="46" t="s">
        <v>80</v>
      </c>
    </row>
    <row r="4" spans="1:8" ht="19.5" thickBot="1" x14ac:dyDescent="0.3">
      <c r="A4" s="47">
        <v>1</v>
      </c>
      <c r="B4" s="48" t="s">
        <v>43</v>
      </c>
      <c r="C4" s="51">
        <f>2542*1.1</f>
        <v>2796.2000000000003</v>
      </c>
      <c r="D4" s="51">
        <f>C4*1.1</f>
        <v>3075.8200000000006</v>
      </c>
      <c r="E4" s="51">
        <f t="shared" ref="E4:G5" si="0">D4*1.1</f>
        <v>3383.402000000001</v>
      </c>
      <c r="F4" s="51">
        <f t="shared" si="0"/>
        <v>3721.7422000000015</v>
      </c>
      <c r="G4" s="51">
        <f t="shared" si="0"/>
        <v>4093.9164200000018</v>
      </c>
    </row>
    <row r="5" spans="1:8" ht="19.5" thickBot="1" x14ac:dyDescent="0.3">
      <c r="A5" s="47">
        <v>2</v>
      </c>
      <c r="B5" s="48" t="s">
        <v>54</v>
      </c>
      <c r="C5" s="51">
        <f>826*1.1</f>
        <v>908.6</v>
      </c>
      <c r="D5" s="51">
        <f>C5*1.1</f>
        <v>999.46000000000015</v>
      </c>
      <c r="E5" s="51">
        <f t="shared" si="0"/>
        <v>1099.4060000000002</v>
      </c>
      <c r="F5" s="51">
        <f t="shared" si="0"/>
        <v>1209.3466000000003</v>
      </c>
      <c r="G5" s="51">
        <f t="shared" si="0"/>
        <v>1330.2812600000004</v>
      </c>
    </row>
    <row r="6" spans="1:8" ht="19.5" thickBot="1" x14ac:dyDescent="0.3">
      <c r="A6" s="49"/>
      <c r="B6" s="46" t="s">
        <v>34</v>
      </c>
      <c r="C6" s="51">
        <f>SUM(C4:C5)</f>
        <v>3704.8</v>
      </c>
      <c r="D6" s="51">
        <f t="shared" ref="D6:G6" si="1">SUM(D4:D5)</f>
        <v>4075.2800000000007</v>
      </c>
      <c r="E6" s="51">
        <f t="shared" si="1"/>
        <v>4482.8080000000009</v>
      </c>
      <c r="F6" s="51">
        <f t="shared" si="1"/>
        <v>4931.0888000000014</v>
      </c>
      <c r="G6" s="51">
        <f t="shared" si="1"/>
        <v>5424.197680000002</v>
      </c>
    </row>
    <row r="8" spans="1:8" ht="19.5" thickBot="1" x14ac:dyDescent="0.3">
      <c r="A8" s="50" t="s">
        <v>81</v>
      </c>
    </row>
    <row r="9" spans="1:8" ht="19.5" thickBot="1" x14ac:dyDescent="0.3">
      <c r="A9" s="84" t="s">
        <v>0</v>
      </c>
      <c r="B9" s="84" t="s">
        <v>1</v>
      </c>
      <c r="C9" s="86" t="s">
        <v>82</v>
      </c>
      <c r="D9" s="87"/>
      <c r="E9" s="87"/>
      <c r="F9" s="87"/>
      <c r="G9" s="87"/>
      <c r="H9" s="88"/>
    </row>
    <row r="10" spans="1:8" ht="19.5" thickBot="1" x14ac:dyDescent="0.3">
      <c r="A10" s="85"/>
      <c r="B10" s="85"/>
      <c r="C10" s="45" t="s">
        <v>83</v>
      </c>
      <c r="D10" s="46" t="s">
        <v>84</v>
      </c>
      <c r="E10" s="46" t="s">
        <v>85</v>
      </c>
      <c r="F10" s="46" t="s">
        <v>86</v>
      </c>
      <c r="G10" s="46" t="s">
        <v>87</v>
      </c>
      <c r="H10" s="46" t="s">
        <v>88</v>
      </c>
    </row>
    <row r="11" spans="1:8" ht="19.5" thickBot="1" x14ac:dyDescent="0.3">
      <c r="A11" s="47">
        <v>1</v>
      </c>
      <c r="B11" s="48" t="s">
        <v>43</v>
      </c>
      <c r="C11" s="51">
        <f>373*1.2</f>
        <v>447.59999999999997</v>
      </c>
      <c r="D11" s="52">
        <f>C11*1.2</f>
        <v>537.11999999999989</v>
      </c>
      <c r="E11" s="52">
        <f>D11*1.1</f>
        <v>590.83199999999988</v>
      </c>
      <c r="F11" s="52">
        <f>E11*1.1</f>
        <v>649.91519999999991</v>
      </c>
      <c r="G11" s="52">
        <f t="shared" ref="G11:H11" si="2">F11*1.1</f>
        <v>714.90671999999995</v>
      </c>
      <c r="H11" s="52">
        <f t="shared" si="2"/>
        <v>786.39739199999997</v>
      </c>
    </row>
    <row r="12" spans="1:8" ht="19.5" thickBot="1" x14ac:dyDescent="0.3">
      <c r="A12" s="47">
        <v>2</v>
      </c>
      <c r="B12" s="48" t="s">
        <v>54</v>
      </c>
      <c r="C12" s="51">
        <f>32*1.2</f>
        <v>38.4</v>
      </c>
      <c r="D12" s="52">
        <f>C12*1.2</f>
        <v>46.08</v>
      </c>
      <c r="E12" s="52">
        <f>D12*1.1</f>
        <v>50.688000000000002</v>
      </c>
      <c r="F12" s="52">
        <f t="shared" ref="F12:H12" si="3">E12*1.1</f>
        <v>55.756800000000005</v>
      </c>
      <c r="G12" s="52">
        <f t="shared" si="3"/>
        <v>61.332480000000011</v>
      </c>
      <c r="H12" s="52">
        <f t="shared" si="3"/>
        <v>67.465728000000013</v>
      </c>
    </row>
    <row r="13" spans="1:8" ht="19.5" thickBot="1" x14ac:dyDescent="0.3">
      <c r="A13" s="49"/>
      <c r="B13" s="46" t="s">
        <v>34</v>
      </c>
      <c r="C13" s="53">
        <f>SUM(C11:C12)</f>
        <v>485.99999999999994</v>
      </c>
      <c r="D13" s="53">
        <f t="shared" ref="D13:F13" si="4">SUM(D11:D12)</f>
        <v>583.19999999999993</v>
      </c>
      <c r="E13" s="53">
        <f t="shared" si="4"/>
        <v>641.51999999999987</v>
      </c>
      <c r="F13" s="53">
        <f t="shared" si="4"/>
        <v>705.67199999999991</v>
      </c>
      <c r="G13" s="53">
        <f t="shared" ref="G13" si="5">SUM(G11:G12)</f>
        <v>776.23919999999998</v>
      </c>
      <c r="H13" s="53">
        <f t="shared" ref="H13" si="6">SUM(H11:H12)</f>
        <v>853.86311999999998</v>
      </c>
    </row>
    <row r="16" spans="1:8" ht="19.5" thickBot="1" x14ac:dyDescent="0.3">
      <c r="A16" s="50" t="s">
        <v>89</v>
      </c>
    </row>
    <row r="17" spans="1:8" ht="19.5" thickBot="1" x14ac:dyDescent="0.3">
      <c r="A17" s="84" t="s">
        <v>0</v>
      </c>
      <c r="B17" s="84" t="s">
        <v>1</v>
      </c>
      <c r="C17" s="86" t="s">
        <v>75</v>
      </c>
      <c r="D17" s="87"/>
      <c r="E17" s="87"/>
      <c r="F17" s="87"/>
      <c r="G17" s="88"/>
    </row>
    <row r="18" spans="1:8" ht="19.5" thickBot="1" x14ac:dyDescent="0.3">
      <c r="A18" s="85"/>
      <c r="B18" s="85"/>
      <c r="C18" s="45" t="s">
        <v>76</v>
      </c>
      <c r="D18" s="45" t="s">
        <v>77</v>
      </c>
      <c r="E18" s="46" t="s">
        <v>78</v>
      </c>
      <c r="F18" s="46" t="s">
        <v>79</v>
      </c>
      <c r="G18" s="46" t="s">
        <v>80</v>
      </c>
    </row>
    <row r="19" spans="1:8" ht="19.5" thickBot="1" x14ac:dyDescent="0.3">
      <c r="A19" s="47">
        <v>1</v>
      </c>
      <c r="B19" s="48" t="s">
        <v>43</v>
      </c>
      <c r="C19" s="51">
        <f>311*1.1</f>
        <v>342.1</v>
      </c>
      <c r="D19" s="51">
        <f>C19*1.1</f>
        <v>376.31000000000006</v>
      </c>
      <c r="E19" s="51">
        <f t="shared" ref="E19:G19" si="7">D19*1.1</f>
        <v>413.94100000000009</v>
      </c>
      <c r="F19" s="51">
        <f t="shared" si="7"/>
        <v>455.33510000000012</v>
      </c>
      <c r="G19" s="51">
        <f t="shared" si="7"/>
        <v>500.86861000000016</v>
      </c>
    </row>
    <row r="20" spans="1:8" ht="19.5" thickBot="1" x14ac:dyDescent="0.3">
      <c r="A20" s="47">
        <v>2</v>
      </c>
      <c r="B20" s="48" t="s">
        <v>54</v>
      </c>
      <c r="C20" s="51">
        <v>100</v>
      </c>
      <c r="D20" s="51">
        <v>200</v>
      </c>
      <c r="E20" s="51">
        <f>D20</f>
        <v>200</v>
      </c>
      <c r="F20" s="51">
        <f t="shared" ref="F20:G20" si="8">E20</f>
        <v>200</v>
      </c>
      <c r="G20" s="51">
        <f t="shared" si="8"/>
        <v>200</v>
      </c>
    </row>
    <row r="21" spans="1:8" ht="19.5" thickBot="1" x14ac:dyDescent="0.3">
      <c r="A21" s="49"/>
      <c r="B21" s="46" t="s">
        <v>34</v>
      </c>
      <c r="C21" s="51">
        <f>SUM(C19:C20)</f>
        <v>442.1</v>
      </c>
      <c r="D21" s="51">
        <f t="shared" ref="D21" si="9">SUM(D19:D20)</f>
        <v>576.31000000000006</v>
      </c>
      <c r="E21" s="51">
        <f t="shared" ref="E21" si="10">SUM(E19:E20)</f>
        <v>613.94100000000003</v>
      </c>
      <c r="F21" s="51">
        <f t="shared" ref="F21" si="11">SUM(F19:F20)</f>
        <v>655.33510000000012</v>
      </c>
      <c r="G21" s="51">
        <f t="shared" ref="G21" si="12">SUM(G19:G20)</f>
        <v>700.86861000000022</v>
      </c>
    </row>
    <row r="23" spans="1:8" ht="19.5" thickBot="1" x14ac:dyDescent="0.3">
      <c r="A23" s="50" t="s">
        <v>90</v>
      </c>
    </row>
    <row r="24" spans="1:8" ht="19.5" thickBot="1" x14ac:dyDescent="0.3">
      <c r="A24" s="84" t="s">
        <v>0</v>
      </c>
      <c r="B24" s="84" t="s">
        <v>1</v>
      </c>
      <c r="C24" s="86" t="s">
        <v>82</v>
      </c>
      <c r="D24" s="87"/>
      <c r="E24" s="87"/>
      <c r="F24" s="87"/>
      <c r="G24" s="87"/>
      <c r="H24" s="88"/>
    </row>
    <row r="25" spans="1:8" ht="19.5" thickBot="1" x14ac:dyDescent="0.3">
      <c r="A25" s="85"/>
      <c r="B25" s="85"/>
      <c r="C25" s="45" t="s">
        <v>83</v>
      </c>
      <c r="D25" s="46" t="s">
        <v>84</v>
      </c>
      <c r="E25" s="46" t="s">
        <v>85</v>
      </c>
      <c r="F25" s="46" t="s">
        <v>86</v>
      </c>
      <c r="G25" s="46" t="s">
        <v>87</v>
      </c>
      <c r="H25" s="46" t="s">
        <v>88</v>
      </c>
    </row>
    <row r="26" spans="1:8" ht="19.5" thickBot="1" x14ac:dyDescent="0.3">
      <c r="A26" s="47">
        <v>1</v>
      </c>
      <c r="B26" s="48" t="s">
        <v>43</v>
      </c>
      <c r="C26" s="51">
        <f>144*1.2</f>
        <v>172.79999999999998</v>
      </c>
      <c r="D26" s="52">
        <f>C26*1.2</f>
        <v>207.35999999999999</v>
      </c>
      <c r="E26" s="52">
        <f>D26*1.1</f>
        <v>228.096</v>
      </c>
      <c r="F26" s="52">
        <f t="shared" ref="F26:H26" si="13">E26*1.1</f>
        <v>250.90560000000002</v>
      </c>
      <c r="G26" s="52">
        <f t="shared" si="13"/>
        <v>275.99616000000003</v>
      </c>
      <c r="H26" s="52">
        <f t="shared" si="13"/>
        <v>303.59577600000006</v>
      </c>
    </row>
    <row r="27" spans="1:8" ht="19.5" thickBot="1" x14ac:dyDescent="0.3">
      <c r="A27" s="47">
        <v>2</v>
      </c>
      <c r="B27" s="48" t="s">
        <v>54</v>
      </c>
      <c r="C27" s="51"/>
      <c r="D27" s="52"/>
      <c r="E27" s="52"/>
      <c r="F27" s="52">
        <v>100</v>
      </c>
      <c r="G27" s="52">
        <v>100</v>
      </c>
      <c r="H27" s="52">
        <v>100</v>
      </c>
    </row>
    <row r="28" spans="1:8" ht="19.5" thickBot="1" x14ac:dyDescent="0.3">
      <c r="A28" s="49"/>
      <c r="B28" s="46" t="s">
        <v>34</v>
      </c>
      <c r="C28" s="53">
        <f>SUM(C26:C27)</f>
        <v>172.79999999999998</v>
      </c>
      <c r="D28" s="53">
        <f t="shared" ref="D28" si="14">SUM(D26:D27)</f>
        <v>207.35999999999999</v>
      </c>
      <c r="E28" s="53">
        <f t="shared" ref="E28" si="15">SUM(E26:E27)</f>
        <v>228.096</v>
      </c>
      <c r="F28" s="53">
        <f t="shared" ref="F28" si="16">SUM(F26:F27)</f>
        <v>350.90560000000005</v>
      </c>
      <c r="G28" s="53">
        <f t="shared" ref="G28" si="17">SUM(G26:G27)</f>
        <v>375.99616000000003</v>
      </c>
      <c r="H28" s="53">
        <f t="shared" ref="H28" si="18">SUM(H26:H27)</f>
        <v>403.59577600000006</v>
      </c>
    </row>
    <row r="31" spans="1:8" ht="19.5" thickBot="1" x14ac:dyDescent="0.3">
      <c r="A31" s="50" t="s">
        <v>94</v>
      </c>
    </row>
    <row r="32" spans="1:8" ht="19.5" thickBot="1" x14ac:dyDescent="0.3">
      <c r="A32" s="84" t="s">
        <v>0</v>
      </c>
      <c r="B32" s="84" t="s">
        <v>1</v>
      </c>
      <c r="C32" s="86" t="s">
        <v>75</v>
      </c>
      <c r="D32" s="87"/>
      <c r="E32" s="87"/>
      <c r="F32" s="87"/>
      <c r="G32" s="88"/>
    </row>
    <row r="33" spans="1:8" ht="19.5" thickBot="1" x14ac:dyDescent="0.3">
      <c r="A33" s="85"/>
      <c r="B33" s="85"/>
      <c r="C33" s="45" t="s">
        <v>76</v>
      </c>
      <c r="D33" s="45" t="s">
        <v>77</v>
      </c>
      <c r="E33" s="46" t="s">
        <v>78</v>
      </c>
      <c r="F33" s="46" t="s">
        <v>79</v>
      </c>
      <c r="G33" s="46" t="s">
        <v>80</v>
      </c>
    </row>
    <row r="34" spans="1:8" ht="19.5" thickBot="1" x14ac:dyDescent="0.3">
      <c r="A34" s="47">
        <v>1</v>
      </c>
      <c r="B34" s="48" t="s">
        <v>43</v>
      </c>
      <c r="C34" s="51">
        <f>578*1.1</f>
        <v>635.80000000000007</v>
      </c>
      <c r="D34" s="51">
        <f>C34*1.1</f>
        <v>699.38000000000011</v>
      </c>
      <c r="E34" s="51">
        <f t="shared" ref="E34:G34" si="19">D34*1.1</f>
        <v>769.31800000000021</v>
      </c>
      <c r="F34" s="51">
        <f t="shared" si="19"/>
        <v>846.24980000000028</v>
      </c>
      <c r="G34" s="51">
        <f t="shared" si="19"/>
        <v>930.87478000000033</v>
      </c>
    </row>
    <row r="35" spans="1:8" ht="19.5" thickBot="1" x14ac:dyDescent="0.3">
      <c r="A35" s="47">
        <v>2</v>
      </c>
      <c r="B35" s="48" t="s">
        <v>54</v>
      </c>
      <c r="C35" s="51">
        <f>313*1.1</f>
        <v>344.3</v>
      </c>
      <c r="D35" s="51">
        <f>C35*1.1</f>
        <v>378.73</v>
      </c>
      <c r="E35" s="51">
        <f t="shared" ref="E35:G35" si="20">D35*1.1</f>
        <v>416.60300000000007</v>
      </c>
      <c r="F35" s="51">
        <f t="shared" si="20"/>
        <v>458.26330000000013</v>
      </c>
      <c r="G35" s="51">
        <f t="shared" si="20"/>
        <v>504.08963000000017</v>
      </c>
    </row>
    <row r="36" spans="1:8" ht="19.5" thickBot="1" x14ac:dyDescent="0.3">
      <c r="A36" s="49"/>
      <c r="B36" s="46" t="s">
        <v>34</v>
      </c>
      <c r="C36" s="51">
        <f>SUM(C34:C35)</f>
        <v>980.10000000000014</v>
      </c>
      <c r="D36" s="51">
        <f t="shared" ref="D36" si="21">SUM(D34:D35)</f>
        <v>1078.1100000000001</v>
      </c>
      <c r="E36" s="51">
        <f t="shared" ref="E36" si="22">SUM(E34:E35)</f>
        <v>1185.9210000000003</v>
      </c>
      <c r="F36" s="51">
        <f t="shared" ref="F36" si="23">SUM(F34:F35)</f>
        <v>1304.5131000000003</v>
      </c>
      <c r="G36" s="51">
        <f t="shared" ref="G36" si="24">SUM(G34:G35)</f>
        <v>1434.9644100000005</v>
      </c>
    </row>
    <row r="38" spans="1:8" ht="19.5" thickBot="1" x14ac:dyDescent="0.3">
      <c r="A38" s="50" t="s">
        <v>95</v>
      </c>
    </row>
    <row r="39" spans="1:8" ht="19.5" thickBot="1" x14ac:dyDescent="0.3">
      <c r="A39" s="84" t="s">
        <v>0</v>
      </c>
      <c r="B39" s="84" t="s">
        <v>1</v>
      </c>
      <c r="C39" s="86" t="s">
        <v>82</v>
      </c>
      <c r="D39" s="87"/>
      <c r="E39" s="87"/>
      <c r="F39" s="87"/>
      <c r="G39" s="87"/>
      <c r="H39" s="88"/>
    </row>
    <row r="40" spans="1:8" ht="19.5" thickBot="1" x14ac:dyDescent="0.3">
      <c r="A40" s="85"/>
      <c r="B40" s="85"/>
      <c r="C40" s="45" t="s">
        <v>83</v>
      </c>
      <c r="D40" s="46" t="s">
        <v>84</v>
      </c>
      <c r="E40" s="46" t="s">
        <v>85</v>
      </c>
      <c r="F40" s="46" t="s">
        <v>86</v>
      </c>
      <c r="G40" s="46" t="s">
        <v>87</v>
      </c>
      <c r="H40" s="46" t="s">
        <v>88</v>
      </c>
    </row>
    <row r="41" spans="1:8" ht="19.5" thickBot="1" x14ac:dyDescent="0.3">
      <c r="A41" s="47">
        <v>1</v>
      </c>
      <c r="B41" s="48" t="s">
        <v>43</v>
      </c>
      <c r="C41" s="51">
        <f>201*1.2</f>
        <v>241.2</v>
      </c>
      <c r="D41" s="52">
        <f>C41*1.2</f>
        <v>289.44</v>
      </c>
      <c r="E41" s="52">
        <f>D41*1.1</f>
        <v>318.38400000000001</v>
      </c>
      <c r="F41" s="52">
        <f>E41*1.1</f>
        <v>350.22240000000005</v>
      </c>
      <c r="G41" s="52">
        <f t="shared" ref="G41:H41" si="25">F41*1.1</f>
        <v>385.24464000000006</v>
      </c>
      <c r="H41" s="52">
        <f t="shared" si="25"/>
        <v>423.76910400000008</v>
      </c>
    </row>
    <row r="42" spans="1:8" ht="19.5" thickBot="1" x14ac:dyDescent="0.3">
      <c r="A42" s="55">
        <v>2</v>
      </c>
      <c r="B42" s="56" t="s">
        <v>54</v>
      </c>
      <c r="C42" s="57">
        <f>24*1.2</f>
        <v>28.799999999999997</v>
      </c>
      <c r="D42" s="58">
        <f>C42*1.2</f>
        <v>34.559999999999995</v>
      </c>
      <c r="E42" s="58">
        <f>D42*1.1</f>
        <v>38.015999999999998</v>
      </c>
      <c r="F42" s="58">
        <f t="shared" ref="F42:H42" si="26">E42*1.1</f>
        <v>41.817599999999999</v>
      </c>
      <c r="G42" s="58">
        <f t="shared" si="26"/>
        <v>45.999360000000003</v>
      </c>
      <c r="H42" s="58">
        <f t="shared" si="26"/>
        <v>50.59929600000001</v>
      </c>
    </row>
    <row r="43" spans="1:8" ht="19.5" thickBot="1" x14ac:dyDescent="0.3">
      <c r="A43" s="49"/>
      <c r="B43" s="46" t="s">
        <v>34</v>
      </c>
      <c r="C43" s="53">
        <f>SUM(C41:C42)</f>
        <v>270</v>
      </c>
      <c r="D43" s="53">
        <f t="shared" ref="D43" si="27">SUM(D41:D42)</f>
        <v>324</v>
      </c>
      <c r="E43" s="53">
        <f t="shared" ref="E43" si="28">SUM(E41:E42)</f>
        <v>356.40000000000003</v>
      </c>
      <c r="F43" s="53">
        <f t="shared" ref="F43" si="29">SUM(F41:F42)</f>
        <v>392.04000000000008</v>
      </c>
      <c r="G43" s="53">
        <f t="shared" ref="G43" si="30">SUM(G41:G42)</f>
        <v>431.24400000000009</v>
      </c>
      <c r="H43" s="53">
        <f t="shared" ref="H43" si="31">SUM(H41:H42)</f>
        <v>474.36840000000007</v>
      </c>
    </row>
    <row r="46" spans="1:8" ht="19.5" thickBot="1" x14ac:dyDescent="0.3">
      <c r="A46" s="50" t="s">
        <v>92</v>
      </c>
    </row>
    <row r="47" spans="1:8" ht="19.5" thickBot="1" x14ac:dyDescent="0.3">
      <c r="A47" s="84" t="s">
        <v>0</v>
      </c>
      <c r="B47" s="84" t="s">
        <v>1</v>
      </c>
      <c r="C47" s="86" t="s">
        <v>75</v>
      </c>
      <c r="D47" s="87"/>
      <c r="E47" s="87"/>
      <c r="F47" s="87"/>
      <c r="G47" s="88"/>
    </row>
    <row r="48" spans="1:8" ht="19.5" thickBot="1" x14ac:dyDescent="0.3">
      <c r="A48" s="85"/>
      <c r="B48" s="85"/>
      <c r="C48" s="45" t="s">
        <v>76</v>
      </c>
      <c r="D48" s="45" t="s">
        <v>77</v>
      </c>
      <c r="E48" s="46" t="s">
        <v>78</v>
      </c>
      <c r="F48" s="46" t="s">
        <v>79</v>
      </c>
      <c r="G48" s="46" t="s">
        <v>80</v>
      </c>
    </row>
    <row r="49" spans="1:8" ht="19.5" thickBot="1" x14ac:dyDescent="0.3">
      <c r="A49" s="47">
        <v>1</v>
      </c>
      <c r="B49" s="48" t="s">
        <v>43</v>
      </c>
      <c r="C49" s="51">
        <f>170*1.1</f>
        <v>187.00000000000003</v>
      </c>
      <c r="D49" s="51">
        <f>C49*1.1</f>
        <v>205.70000000000005</v>
      </c>
      <c r="E49" s="51">
        <f t="shared" ref="E49:E50" si="32">D49*1.1</f>
        <v>226.27000000000007</v>
      </c>
      <c r="F49" s="51">
        <f t="shared" ref="F49:F50" si="33">E49*1.1</f>
        <v>248.89700000000011</v>
      </c>
      <c r="G49" s="51">
        <f t="shared" ref="G49:G50" si="34">F49*1.1</f>
        <v>273.78670000000011</v>
      </c>
    </row>
    <row r="50" spans="1:8" ht="19.5" thickBot="1" x14ac:dyDescent="0.3">
      <c r="A50" s="47">
        <v>2</v>
      </c>
      <c r="B50" s="48" t="s">
        <v>54</v>
      </c>
      <c r="C50" s="51">
        <f>86*1.1</f>
        <v>94.600000000000009</v>
      </c>
      <c r="D50" s="51">
        <f>C50*1.1</f>
        <v>104.06000000000002</v>
      </c>
      <c r="E50" s="51">
        <f t="shared" si="32"/>
        <v>114.46600000000002</v>
      </c>
      <c r="F50" s="51">
        <f t="shared" si="33"/>
        <v>125.91260000000004</v>
      </c>
      <c r="G50" s="51">
        <f t="shared" si="34"/>
        <v>138.50386000000006</v>
      </c>
    </row>
    <row r="51" spans="1:8" ht="19.5" thickBot="1" x14ac:dyDescent="0.3">
      <c r="A51" s="49"/>
      <c r="B51" s="46" t="s">
        <v>34</v>
      </c>
      <c r="C51" s="51">
        <f>SUM(C49:C50)</f>
        <v>281.60000000000002</v>
      </c>
      <c r="D51" s="51">
        <f t="shared" ref="D51:G51" si="35">SUM(D49:D50)</f>
        <v>309.76000000000005</v>
      </c>
      <c r="E51" s="51">
        <f t="shared" si="35"/>
        <v>340.7360000000001</v>
      </c>
      <c r="F51" s="51">
        <f t="shared" si="35"/>
        <v>374.80960000000016</v>
      </c>
      <c r="G51" s="51">
        <f t="shared" si="35"/>
        <v>412.29056000000014</v>
      </c>
    </row>
    <row r="53" spans="1:8" ht="19.5" thickBot="1" x14ac:dyDescent="0.3">
      <c r="A53" s="50" t="s">
        <v>93</v>
      </c>
    </row>
    <row r="54" spans="1:8" ht="19.5" thickBot="1" x14ac:dyDescent="0.3">
      <c r="A54" s="84" t="s">
        <v>0</v>
      </c>
      <c r="B54" s="84" t="s">
        <v>1</v>
      </c>
      <c r="C54" s="86" t="s">
        <v>82</v>
      </c>
      <c r="D54" s="87"/>
      <c r="E54" s="87"/>
      <c r="F54" s="87"/>
      <c r="G54" s="87"/>
      <c r="H54" s="88"/>
    </row>
    <row r="55" spans="1:8" ht="19.5" thickBot="1" x14ac:dyDescent="0.3">
      <c r="A55" s="85"/>
      <c r="B55" s="85"/>
      <c r="C55" s="45" t="s">
        <v>83</v>
      </c>
      <c r="D55" s="46" t="s">
        <v>84</v>
      </c>
      <c r="E55" s="46" t="s">
        <v>85</v>
      </c>
      <c r="F55" s="46" t="s">
        <v>86</v>
      </c>
      <c r="G55" s="46" t="s">
        <v>87</v>
      </c>
      <c r="H55" s="46" t="s">
        <v>88</v>
      </c>
    </row>
    <row r="56" spans="1:8" ht="19.5" thickBot="1" x14ac:dyDescent="0.3">
      <c r="A56" s="47">
        <v>1</v>
      </c>
      <c r="B56" s="48" t="s">
        <v>43</v>
      </c>
      <c r="C56" s="51">
        <f>72*0.8</f>
        <v>57.6</v>
      </c>
      <c r="D56" s="52">
        <f>C56*1.2</f>
        <v>69.12</v>
      </c>
      <c r="E56" s="52">
        <f>D56*1.1</f>
        <v>76.032000000000011</v>
      </c>
      <c r="F56" s="52">
        <f>E56*1.1</f>
        <v>83.635200000000012</v>
      </c>
      <c r="G56" s="52">
        <f t="shared" ref="G56:G57" si="36">F56*1.1</f>
        <v>91.99872000000002</v>
      </c>
      <c r="H56" s="52">
        <f t="shared" ref="H56:H57" si="37">G56*1.1</f>
        <v>101.19859200000003</v>
      </c>
    </row>
    <row r="57" spans="1:8" ht="19.5" thickBot="1" x14ac:dyDescent="0.3">
      <c r="A57" s="55">
        <v>2</v>
      </c>
      <c r="B57" s="56" t="s">
        <v>54</v>
      </c>
      <c r="C57" s="57"/>
      <c r="D57" s="58">
        <f>47*0.8</f>
        <v>37.6</v>
      </c>
      <c r="E57" s="58">
        <f>D57*1.1</f>
        <v>41.360000000000007</v>
      </c>
      <c r="F57" s="58">
        <f>E57*1.3</f>
        <v>53.768000000000008</v>
      </c>
      <c r="G57" s="58">
        <f t="shared" si="36"/>
        <v>59.144800000000011</v>
      </c>
      <c r="H57" s="58">
        <f t="shared" si="37"/>
        <v>65.059280000000015</v>
      </c>
    </row>
    <row r="58" spans="1:8" ht="19.5" thickBot="1" x14ac:dyDescent="0.3">
      <c r="A58" s="49"/>
      <c r="B58" s="46" t="s">
        <v>34</v>
      </c>
      <c r="C58" s="53">
        <f>SUM(C56:C57)</f>
        <v>57.6</v>
      </c>
      <c r="D58" s="53">
        <f t="shared" ref="D58:H58" si="38">SUM(D56:D57)</f>
        <v>106.72</v>
      </c>
      <c r="E58" s="53">
        <f t="shared" si="38"/>
        <v>117.39200000000002</v>
      </c>
      <c r="F58" s="53">
        <f t="shared" si="38"/>
        <v>137.40320000000003</v>
      </c>
      <c r="G58" s="53">
        <f t="shared" si="38"/>
        <v>151.14352000000002</v>
      </c>
      <c r="H58" s="53">
        <f t="shared" si="38"/>
        <v>166.25787200000005</v>
      </c>
    </row>
    <row r="61" spans="1:8" ht="19.5" thickBot="1" x14ac:dyDescent="0.3">
      <c r="A61" s="50" t="s">
        <v>97</v>
      </c>
    </row>
    <row r="62" spans="1:8" ht="19.5" thickBot="1" x14ac:dyDescent="0.3">
      <c r="A62" s="84" t="s">
        <v>0</v>
      </c>
      <c r="B62" s="84" t="s">
        <v>1</v>
      </c>
      <c r="C62" s="86" t="s">
        <v>75</v>
      </c>
      <c r="D62" s="87"/>
      <c r="E62" s="87"/>
      <c r="F62" s="87"/>
      <c r="G62" s="88"/>
    </row>
    <row r="63" spans="1:8" ht="19.5" thickBot="1" x14ac:dyDescent="0.3">
      <c r="A63" s="85"/>
      <c r="B63" s="85"/>
      <c r="C63" s="45" t="s">
        <v>76</v>
      </c>
      <c r="D63" s="45" t="s">
        <v>77</v>
      </c>
      <c r="E63" s="46" t="s">
        <v>78</v>
      </c>
      <c r="F63" s="46" t="s">
        <v>79</v>
      </c>
      <c r="G63" s="46" t="s">
        <v>80</v>
      </c>
    </row>
    <row r="64" spans="1:8" ht="19.5" thickBot="1" x14ac:dyDescent="0.3">
      <c r="A64" s="47">
        <v>1</v>
      </c>
      <c r="B64" s="48" t="s">
        <v>43</v>
      </c>
      <c r="C64" s="51">
        <f>600*1.1</f>
        <v>660</v>
      </c>
      <c r="D64" s="51">
        <f>C64*1.1</f>
        <v>726.00000000000011</v>
      </c>
      <c r="E64" s="51">
        <f t="shared" ref="E64:E65" si="39">D64*1.1</f>
        <v>798.60000000000014</v>
      </c>
      <c r="F64" s="51">
        <f t="shared" ref="F64:F65" si="40">E64*1.1</f>
        <v>878.46000000000026</v>
      </c>
      <c r="G64" s="51">
        <f t="shared" ref="G64:G65" si="41">F64*1.1</f>
        <v>966.30600000000038</v>
      </c>
    </row>
    <row r="65" spans="1:8" ht="19.5" thickBot="1" x14ac:dyDescent="0.3">
      <c r="A65" s="47">
        <v>2</v>
      </c>
      <c r="B65" s="48" t="s">
        <v>54</v>
      </c>
      <c r="C65" s="51">
        <f>170*1.1</f>
        <v>187.00000000000003</v>
      </c>
      <c r="D65" s="51">
        <f>C65*1.1</f>
        <v>205.70000000000005</v>
      </c>
      <c r="E65" s="51">
        <f t="shared" si="39"/>
        <v>226.27000000000007</v>
      </c>
      <c r="F65" s="51">
        <f t="shared" si="40"/>
        <v>248.89700000000011</v>
      </c>
      <c r="G65" s="51">
        <f t="shared" si="41"/>
        <v>273.78670000000011</v>
      </c>
    </row>
    <row r="66" spans="1:8" ht="19.5" thickBot="1" x14ac:dyDescent="0.3">
      <c r="A66" s="49"/>
      <c r="B66" s="46" t="s">
        <v>34</v>
      </c>
      <c r="C66" s="51">
        <f>SUM(C64:C65)</f>
        <v>847</v>
      </c>
      <c r="D66" s="51">
        <f t="shared" ref="D66:G66" si="42">SUM(D64:D65)</f>
        <v>931.70000000000016</v>
      </c>
      <c r="E66" s="51">
        <f t="shared" si="42"/>
        <v>1024.8700000000001</v>
      </c>
      <c r="F66" s="51">
        <f t="shared" si="42"/>
        <v>1127.3570000000004</v>
      </c>
      <c r="G66" s="51">
        <f t="shared" si="42"/>
        <v>1240.0927000000006</v>
      </c>
    </row>
    <row r="68" spans="1:8" ht="19.5" thickBot="1" x14ac:dyDescent="0.3">
      <c r="A68" s="50" t="s">
        <v>98</v>
      </c>
    </row>
    <row r="69" spans="1:8" ht="19.5" thickBot="1" x14ac:dyDescent="0.3">
      <c r="A69" s="84" t="s">
        <v>0</v>
      </c>
      <c r="B69" s="84" t="s">
        <v>1</v>
      </c>
      <c r="C69" s="86" t="s">
        <v>82</v>
      </c>
      <c r="D69" s="87"/>
      <c r="E69" s="87"/>
      <c r="F69" s="87"/>
      <c r="G69" s="87"/>
      <c r="H69" s="88"/>
    </row>
    <row r="70" spans="1:8" ht="19.5" thickBot="1" x14ac:dyDescent="0.3">
      <c r="A70" s="85"/>
      <c r="B70" s="85"/>
      <c r="C70" s="45" t="s">
        <v>83</v>
      </c>
      <c r="D70" s="46" t="s">
        <v>84</v>
      </c>
      <c r="E70" s="46" t="s">
        <v>85</v>
      </c>
      <c r="F70" s="46" t="s">
        <v>86</v>
      </c>
      <c r="G70" s="46" t="s">
        <v>87</v>
      </c>
      <c r="H70" s="46" t="s">
        <v>88</v>
      </c>
    </row>
    <row r="71" spans="1:8" ht="19.5" thickBot="1" x14ac:dyDescent="0.3">
      <c r="A71" s="47">
        <v>1</v>
      </c>
      <c r="B71" s="48" t="s">
        <v>43</v>
      </c>
      <c r="C71" s="51">
        <f>105*2</f>
        <v>210</v>
      </c>
      <c r="D71" s="52">
        <f>C71*1.2</f>
        <v>252</v>
      </c>
      <c r="E71" s="52">
        <f>D71*1.1</f>
        <v>277.20000000000005</v>
      </c>
      <c r="F71" s="52">
        <f>E71*1.1</f>
        <v>304.92000000000007</v>
      </c>
      <c r="G71" s="52">
        <f t="shared" ref="G71:G72" si="43">F71*1.1</f>
        <v>335.41200000000009</v>
      </c>
      <c r="H71" s="52">
        <f t="shared" ref="H71:H72" si="44">G71*1.1</f>
        <v>368.95320000000015</v>
      </c>
    </row>
    <row r="72" spans="1:8" ht="19.5" thickBot="1" x14ac:dyDescent="0.3">
      <c r="A72" s="55">
        <v>2</v>
      </c>
      <c r="B72" s="56" t="s">
        <v>54</v>
      </c>
      <c r="C72" s="57">
        <v>65</v>
      </c>
      <c r="D72" s="58">
        <f>C72*1.2</f>
        <v>78</v>
      </c>
      <c r="E72" s="58">
        <f>D72*1.1</f>
        <v>85.800000000000011</v>
      </c>
      <c r="F72" s="58">
        <f t="shared" ref="F72" si="45">E72*1.1</f>
        <v>94.380000000000024</v>
      </c>
      <c r="G72" s="58">
        <f t="shared" si="43"/>
        <v>103.81800000000004</v>
      </c>
      <c r="H72" s="58">
        <f t="shared" si="44"/>
        <v>114.19980000000005</v>
      </c>
    </row>
    <row r="73" spans="1:8" ht="19.5" thickBot="1" x14ac:dyDescent="0.3">
      <c r="A73" s="49"/>
      <c r="B73" s="46" t="s">
        <v>34</v>
      </c>
      <c r="C73" s="53">
        <f>SUM(C71:C72)</f>
        <v>275</v>
      </c>
      <c r="D73" s="53">
        <f t="shared" ref="D73:H73" si="46">SUM(D71:D72)</f>
        <v>330</v>
      </c>
      <c r="E73" s="53">
        <f t="shared" si="46"/>
        <v>363.00000000000006</v>
      </c>
      <c r="F73" s="53">
        <f t="shared" si="46"/>
        <v>399.30000000000007</v>
      </c>
      <c r="G73" s="53">
        <f t="shared" si="46"/>
        <v>439.23000000000013</v>
      </c>
      <c r="H73" s="53">
        <f t="shared" si="46"/>
        <v>483.15300000000019</v>
      </c>
    </row>
    <row r="76" spans="1:8" ht="19.5" thickBot="1" x14ac:dyDescent="0.3">
      <c r="A76" s="50" t="s">
        <v>99</v>
      </c>
    </row>
    <row r="77" spans="1:8" ht="19.5" thickBot="1" x14ac:dyDescent="0.3">
      <c r="A77" s="84" t="s">
        <v>0</v>
      </c>
      <c r="B77" s="84" t="s">
        <v>1</v>
      </c>
      <c r="C77" s="86" t="s">
        <v>75</v>
      </c>
      <c r="D77" s="87"/>
      <c r="E77" s="87"/>
      <c r="F77" s="87"/>
      <c r="G77" s="88"/>
    </row>
    <row r="78" spans="1:8" ht="19.5" thickBot="1" x14ac:dyDescent="0.3">
      <c r="A78" s="85"/>
      <c r="B78" s="85"/>
      <c r="C78" s="45" t="s">
        <v>76</v>
      </c>
      <c r="D78" s="45" t="s">
        <v>77</v>
      </c>
      <c r="E78" s="46" t="s">
        <v>78</v>
      </c>
      <c r="F78" s="46" t="s">
        <v>79</v>
      </c>
      <c r="G78" s="46" t="s">
        <v>80</v>
      </c>
    </row>
    <row r="79" spans="1:8" ht="19.5" thickBot="1" x14ac:dyDescent="0.3">
      <c r="A79" s="47">
        <v>1</v>
      </c>
      <c r="B79" s="48" t="s">
        <v>43</v>
      </c>
      <c r="C79" s="51">
        <f>254*1.1</f>
        <v>279.40000000000003</v>
      </c>
      <c r="D79" s="51">
        <f>C79*1.1</f>
        <v>307.34000000000009</v>
      </c>
      <c r="E79" s="51">
        <f t="shared" ref="E79:E80" si="47">D79*1.1</f>
        <v>338.07400000000013</v>
      </c>
      <c r="F79" s="51">
        <f t="shared" ref="F79:F80" si="48">E79*1.1</f>
        <v>371.88140000000016</v>
      </c>
      <c r="G79" s="51">
        <f t="shared" ref="G79:G80" si="49">F79*1.1</f>
        <v>409.06954000000019</v>
      </c>
    </row>
    <row r="80" spans="1:8" ht="19.5" thickBot="1" x14ac:dyDescent="0.3">
      <c r="A80" s="47">
        <v>2</v>
      </c>
      <c r="B80" s="48" t="s">
        <v>54</v>
      </c>
      <c r="C80" s="51">
        <f>248*1.1</f>
        <v>272.8</v>
      </c>
      <c r="D80" s="51">
        <f>C80*1.1</f>
        <v>300.08000000000004</v>
      </c>
      <c r="E80" s="51">
        <f t="shared" si="47"/>
        <v>330.08800000000008</v>
      </c>
      <c r="F80" s="51">
        <f t="shared" si="48"/>
        <v>363.09680000000014</v>
      </c>
      <c r="G80" s="51">
        <f t="shared" si="49"/>
        <v>399.40648000000022</v>
      </c>
    </row>
    <row r="81" spans="1:8" ht="19.5" thickBot="1" x14ac:dyDescent="0.3">
      <c r="A81" s="49"/>
      <c r="B81" s="46" t="s">
        <v>34</v>
      </c>
      <c r="C81" s="51">
        <f>SUM(C79:C80)</f>
        <v>552.20000000000005</v>
      </c>
      <c r="D81" s="51">
        <f t="shared" ref="D81:G81" si="50">SUM(D79:D80)</f>
        <v>607.42000000000007</v>
      </c>
      <c r="E81" s="51">
        <f t="shared" si="50"/>
        <v>668.16200000000026</v>
      </c>
      <c r="F81" s="51">
        <f t="shared" si="50"/>
        <v>734.97820000000024</v>
      </c>
      <c r="G81" s="51">
        <f t="shared" si="50"/>
        <v>808.4760200000004</v>
      </c>
    </row>
    <row r="83" spans="1:8" ht="19.5" thickBot="1" x14ac:dyDescent="0.3">
      <c r="A83" s="50" t="s">
        <v>100</v>
      </c>
    </row>
    <row r="84" spans="1:8" ht="19.5" thickBot="1" x14ac:dyDescent="0.3">
      <c r="A84" s="84" t="s">
        <v>0</v>
      </c>
      <c r="B84" s="84" t="s">
        <v>1</v>
      </c>
      <c r="C84" s="86" t="s">
        <v>82</v>
      </c>
      <c r="D84" s="87"/>
      <c r="E84" s="87"/>
      <c r="F84" s="87"/>
      <c r="G84" s="87"/>
      <c r="H84" s="88"/>
    </row>
    <row r="85" spans="1:8" ht="19.5" thickBot="1" x14ac:dyDescent="0.3">
      <c r="A85" s="85"/>
      <c r="B85" s="85"/>
      <c r="C85" s="45" t="s">
        <v>83</v>
      </c>
      <c r="D85" s="46" t="s">
        <v>84</v>
      </c>
      <c r="E85" s="46" t="s">
        <v>85</v>
      </c>
      <c r="F85" s="46" t="s">
        <v>86</v>
      </c>
      <c r="G85" s="46" t="s">
        <v>87</v>
      </c>
      <c r="H85" s="46" t="s">
        <v>88</v>
      </c>
    </row>
    <row r="86" spans="1:8" ht="19.5" thickBot="1" x14ac:dyDescent="0.3">
      <c r="A86" s="47">
        <v>1</v>
      </c>
      <c r="B86" s="48" t="s">
        <v>43</v>
      </c>
      <c r="C86" s="51">
        <f>73*1.1</f>
        <v>80.300000000000011</v>
      </c>
      <c r="D86" s="52">
        <f t="shared" ref="D86:F87" si="51">C86*1.1</f>
        <v>88.330000000000027</v>
      </c>
      <c r="E86" s="52">
        <f t="shared" si="51"/>
        <v>97.163000000000039</v>
      </c>
      <c r="F86" s="52">
        <f t="shared" si="51"/>
        <v>106.87930000000006</v>
      </c>
      <c r="G86" s="52">
        <f t="shared" ref="G86" si="52">F86*1.1</f>
        <v>117.56723000000007</v>
      </c>
      <c r="H86" s="52">
        <f t="shared" ref="H86" si="53">G86*1.1</f>
        <v>129.32395300000007</v>
      </c>
    </row>
    <row r="87" spans="1:8" ht="19.5" thickBot="1" x14ac:dyDescent="0.3">
      <c r="A87" s="55">
        <v>2</v>
      </c>
      <c r="B87" s="56" t="s">
        <v>54</v>
      </c>
      <c r="C87" s="57">
        <f>133*0.6</f>
        <v>79.8</v>
      </c>
      <c r="D87" s="52">
        <f t="shared" si="51"/>
        <v>87.78</v>
      </c>
      <c r="E87" s="52">
        <f t="shared" si="51"/>
        <v>96.558000000000007</v>
      </c>
      <c r="F87" s="52">
        <f t="shared" si="51"/>
        <v>106.21380000000002</v>
      </c>
      <c r="G87" s="52">
        <f t="shared" ref="G87" si="54">F87*1.1</f>
        <v>116.83518000000004</v>
      </c>
      <c r="H87" s="52">
        <f t="shared" ref="H87" si="55">G87*1.1</f>
        <v>128.51869800000006</v>
      </c>
    </row>
    <row r="88" spans="1:8" ht="19.5" thickBot="1" x14ac:dyDescent="0.3">
      <c r="A88" s="49"/>
      <c r="B88" s="46" t="s">
        <v>34</v>
      </c>
      <c r="C88" s="53">
        <f>SUM(C86:C87)</f>
        <v>160.10000000000002</v>
      </c>
      <c r="D88" s="53">
        <f t="shared" ref="D88:H88" si="56">SUM(D86:D87)</f>
        <v>176.11</v>
      </c>
      <c r="E88" s="53">
        <f t="shared" si="56"/>
        <v>193.72100000000006</v>
      </c>
      <c r="F88" s="53">
        <f t="shared" si="56"/>
        <v>213.09310000000008</v>
      </c>
      <c r="G88" s="53">
        <f t="shared" si="56"/>
        <v>234.40241000000009</v>
      </c>
      <c r="H88" s="53">
        <f t="shared" si="56"/>
        <v>257.84265100000016</v>
      </c>
    </row>
    <row r="91" spans="1:8" ht="19.5" thickBot="1" x14ac:dyDescent="0.3">
      <c r="A91" s="50" t="s">
        <v>101</v>
      </c>
    </row>
    <row r="92" spans="1:8" ht="19.5" thickBot="1" x14ac:dyDescent="0.3">
      <c r="A92" s="84" t="s">
        <v>0</v>
      </c>
      <c r="B92" s="84" t="s">
        <v>1</v>
      </c>
      <c r="C92" s="86" t="s">
        <v>75</v>
      </c>
      <c r="D92" s="87"/>
      <c r="E92" s="87"/>
      <c r="F92" s="87"/>
      <c r="G92" s="88"/>
    </row>
    <row r="93" spans="1:8" ht="19.5" thickBot="1" x14ac:dyDescent="0.3">
      <c r="A93" s="85"/>
      <c r="B93" s="85"/>
      <c r="C93" s="45" t="s">
        <v>76</v>
      </c>
      <c r="D93" s="45" t="s">
        <v>77</v>
      </c>
      <c r="E93" s="46" t="s">
        <v>78</v>
      </c>
      <c r="F93" s="46" t="s">
        <v>79</v>
      </c>
      <c r="G93" s="46" t="s">
        <v>80</v>
      </c>
    </row>
    <row r="94" spans="1:8" ht="19.5" thickBot="1" x14ac:dyDescent="0.3">
      <c r="A94" s="47">
        <v>1</v>
      </c>
      <c r="B94" s="48" t="s">
        <v>43</v>
      </c>
      <c r="C94" s="51">
        <f>1109*1.1</f>
        <v>1219.9000000000001</v>
      </c>
      <c r="D94" s="51">
        <f>C94*1.1</f>
        <v>1341.89</v>
      </c>
      <c r="E94" s="51">
        <f t="shared" ref="E94:E95" si="57">D94*1.1</f>
        <v>1476.0790000000002</v>
      </c>
      <c r="F94" s="51">
        <f t="shared" ref="F94:F95" si="58">E94*1.1</f>
        <v>1623.6869000000004</v>
      </c>
      <c r="G94" s="51">
        <f t="shared" ref="G94:G95" si="59">F94*1.1</f>
        <v>1786.0555900000006</v>
      </c>
    </row>
    <row r="95" spans="1:8" ht="19.5" thickBot="1" x14ac:dyDescent="0.3">
      <c r="A95" s="47">
        <v>2</v>
      </c>
      <c r="B95" s="48" t="s">
        <v>54</v>
      </c>
      <c r="C95" s="51">
        <f>218*1.1</f>
        <v>239.8</v>
      </c>
      <c r="D95" s="51">
        <f>C95*1.1</f>
        <v>263.78000000000003</v>
      </c>
      <c r="E95" s="51">
        <f t="shared" si="57"/>
        <v>290.15800000000007</v>
      </c>
      <c r="F95" s="51">
        <f t="shared" si="58"/>
        <v>319.17380000000009</v>
      </c>
      <c r="G95" s="51">
        <f t="shared" si="59"/>
        <v>351.09118000000012</v>
      </c>
    </row>
    <row r="96" spans="1:8" ht="19.5" thickBot="1" x14ac:dyDescent="0.3">
      <c r="A96" s="49"/>
      <c r="B96" s="46" t="s">
        <v>34</v>
      </c>
      <c r="C96" s="51">
        <f>SUM(C94:C95)</f>
        <v>1459.7</v>
      </c>
      <c r="D96" s="51">
        <f t="shared" ref="D96:G96" si="60">SUM(D94:D95)</f>
        <v>1605.67</v>
      </c>
      <c r="E96" s="51">
        <f t="shared" si="60"/>
        <v>1766.2370000000003</v>
      </c>
      <c r="F96" s="51">
        <f t="shared" si="60"/>
        <v>1942.8607000000004</v>
      </c>
      <c r="G96" s="51">
        <f t="shared" si="60"/>
        <v>2137.1467700000007</v>
      </c>
    </row>
    <row r="98" spans="1:8" ht="19.5" thickBot="1" x14ac:dyDescent="0.3">
      <c r="A98" s="50" t="s">
        <v>102</v>
      </c>
    </row>
    <row r="99" spans="1:8" ht="19.5" thickBot="1" x14ac:dyDescent="0.3">
      <c r="A99" s="84" t="s">
        <v>0</v>
      </c>
      <c r="B99" s="84" t="s">
        <v>1</v>
      </c>
      <c r="C99" s="86" t="s">
        <v>82</v>
      </c>
      <c r="D99" s="87"/>
      <c r="E99" s="87"/>
      <c r="F99" s="87"/>
      <c r="G99" s="87"/>
      <c r="H99" s="88"/>
    </row>
    <row r="100" spans="1:8" ht="19.5" thickBot="1" x14ac:dyDescent="0.3">
      <c r="A100" s="85"/>
      <c r="B100" s="85"/>
      <c r="C100" s="45" t="s">
        <v>83</v>
      </c>
      <c r="D100" s="46" t="s">
        <v>84</v>
      </c>
      <c r="E100" s="46" t="s">
        <v>85</v>
      </c>
      <c r="F100" s="46" t="s">
        <v>86</v>
      </c>
      <c r="G100" s="46" t="s">
        <v>87</v>
      </c>
      <c r="H100" s="46" t="s">
        <v>88</v>
      </c>
    </row>
    <row r="101" spans="1:8" ht="19.5" thickBot="1" x14ac:dyDescent="0.3">
      <c r="A101" s="47">
        <v>1</v>
      </c>
      <c r="B101" s="48" t="s">
        <v>43</v>
      </c>
      <c r="C101" s="51">
        <f>575*0.7</f>
        <v>402.5</v>
      </c>
      <c r="D101" s="52">
        <f t="shared" ref="D101:F101" si="61">C101*1.1</f>
        <v>442.75000000000006</v>
      </c>
      <c r="E101" s="52">
        <f t="shared" si="61"/>
        <v>487.02500000000009</v>
      </c>
      <c r="F101" s="52">
        <f>E101*1.1</f>
        <v>535.72750000000019</v>
      </c>
      <c r="G101" s="52">
        <f t="shared" ref="G101:G102" si="62">F101*1.1</f>
        <v>589.30025000000023</v>
      </c>
      <c r="H101" s="52">
        <f t="shared" ref="H101:H102" si="63">G101*1.1</f>
        <v>648.23027500000035</v>
      </c>
    </row>
    <row r="102" spans="1:8" ht="19.5" thickBot="1" x14ac:dyDescent="0.3">
      <c r="A102" s="55">
        <v>2</v>
      </c>
      <c r="B102" s="56" t="s">
        <v>54</v>
      </c>
      <c r="C102" s="57">
        <f>103*0.6</f>
        <v>61.8</v>
      </c>
      <c r="D102" s="52">
        <f t="shared" ref="D102:F102" si="64">C102*1.1</f>
        <v>67.98</v>
      </c>
      <c r="E102" s="52">
        <f t="shared" si="64"/>
        <v>74.778000000000006</v>
      </c>
      <c r="F102" s="52">
        <f t="shared" si="64"/>
        <v>82.255800000000008</v>
      </c>
      <c r="G102" s="52">
        <f t="shared" si="62"/>
        <v>90.481380000000016</v>
      </c>
      <c r="H102" s="52">
        <f t="shared" si="63"/>
        <v>99.529518000000024</v>
      </c>
    </row>
    <row r="103" spans="1:8" ht="19.5" thickBot="1" x14ac:dyDescent="0.3">
      <c r="A103" s="49"/>
      <c r="B103" s="46" t="s">
        <v>34</v>
      </c>
      <c r="C103" s="53">
        <f>SUM(C101:C102)</f>
        <v>464.3</v>
      </c>
      <c r="D103" s="53">
        <f t="shared" ref="D103:H103" si="65">SUM(D101:D102)</f>
        <v>510.73000000000008</v>
      </c>
      <c r="E103" s="53">
        <f t="shared" si="65"/>
        <v>561.80300000000011</v>
      </c>
      <c r="F103" s="53">
        <f t="shared" si="65"/>
        <v>617.98330000000021</v>
      </c>
      <c r="G103" s="53">
        <f t="shared" si="65"/>
        <v>679.78163000000029</v>
      </c>
      <c r="H103" s="53">
        <f t="shared" si="65"/>
        <v>747.7597930000004</v>
      </c>
    </row>
  </sheetData>
  <mergeCells count="42">
    <mergeCell ref="A92:A93"/>
    <mergeCell ref="B92:B93"/>
    <mergeCell ref="C92:G92"/>
    <mergeCell ref="A99:A100"/>
    <mergeCell ref="B99:B100"/>
    <mergeCell ref="C99:H99"/>
    <mergeCell ref="A47:A48"/>
    <mergeCell ref="B47:B48"/>
    <mergeCell ref="C47:G47"/>
    <mergeCell ref="A54:A55"/>
    <mergeCell ref="B54:B55"/>
    <mergeCell ref="C54:H54"/>
    <mergeCell ref="A2:A3"/>
    <mergeCell ref="B2:B3"/>
    <mergeCell ref="C2:G2"/>
    <mergeCell ref="A9:A10"/>
    <mergeCell ref="B9:B10"/>
    <mergeCell ref="C9:H9"/>
    <mergeCell ref="A17:A18"/>
    <mergeCell ref="B17:B18"/>
    <mergeCell ref="C17:G17"/>
    <mergeCell ref="A24:A25"/>
    <mergeCell ref="B24:B25"/>
    <mergeCell ref="C24:H24"/>
    <mergeCell ref="A32:A33"/>
    <mergeCell ref="B32:B33"/>
    <mergeCell ref="C32:G32"/>
    <mergeCell ref="A39:A40"/>
    <mergeCell ref="B39:B40"/>
    <mergeCell ref="C39:H39"/>
    <mergeCell ref="A62:A63"/>
    <mergeCell ref="B62:B63"/>
    <mergeCell ref="C62:G62"/>
    <mergeCell ref="A69:A70"/>
    <mergeCell ref="B69:B70"/>
    <mergeCell ref="C69:H69"/>
    <mergeCell ref="A77:A78"/>
    <mergeCell ref="B77:B78"/>
    <mergeCell ref="C77:G77"/>
    <mergeCell ref="A84:A85"/>
    <mergeCell ref="B84:B85"/>
    <mergeCell ref="C84:H8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Ke hoạch Tuyên sinh</vt:lpstr>
      <vt:lpstr>Số liệu tổng</vt:lpstr>
      <vt:lpstr>7 nghe trong diem</vt:lpstr>
      <vt:lpstr>Sheet1</vt:lpstr>
      <vt:lpstr>Sheet1!_Toc19260699</vt:lpstr>
      <vt:lpstr>Sheet1!_Toc19260700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ThaySi</cp:lastModifiedBy>
  <cp:lastPrinted>2020-02-21T23:49:46Z</cp:lastPrinted>
  <dcterms:created xsi:type="dcterms:W3CDTF">2020-02-20T10:35:59Z</dcterms:created>
  <dcterms:modified xsi:type="dcterms:W3CDTF">2020-02-25T06:35:10Z</dcterms:modified>
</cp:coreProperties>
</file>